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firstSheet="2" activeTab="4"/>
  </bookViews>
  <sheets>
    <sheet name="Matrice résultat image et son" sheetId="1" r:id="rId1"/>
    <sheet name="Résultat image et son" sheetId="2" r:id="rId2"/>
    <sheet name="Matrice résultat " sheetId="3" r:id="rId3"/>
    <sheet name="bilan image et son" sheetId="4" r:id="rId4"/>
    <sheet name="Ratios" sheetId="5" r:id="rId5"/>
    <sheet name="Feuil3" sheetId="6" r:id="rId6"/>
  </sheets>
  <definedNames/>
  <calcPr fullCalcOnLoad="1"/>
</workbook>
</file>

<file path=xl/sharedStrings.xml><?xml version="1.0" encoding="utf-8"?>
<sst xmlns="http://schemas.openxmlformats.org/spreadsheetml/2006/main" count="225" uniqueCount="67">
  <si>
    <t>Charges financières</t>
  </si>
  <si>
    <t>Charges exceptionnelles</t>
  </si>
  <si>
    <t>Total des charges</t>
  </si>
  <si>
    <t>Charges d'exploitation</t>
  </si>
  <si>
    <t>Sous total 1</t>
  </si>
  <si>
    <t>Sous total 2</t>
  </si>
  <si>
    <t>Sous total 3</t>
  </si>
  <si>
    <t>. Achat de marchandise</t>
  </si>
  <si>
    <t>. Variation de stock (marchandise)</t>
  </si>
  <si>
    <t>. Impots et taxes</t>
  </si>
  <si>
    <t>. Charges de personnels</t>
  </si>
  <si>
    <t>. Dotation aux amortissements et aux provisions</t>
  </si>
  <si>
    <t>. Intérêts d'emprunts</t>
  </si>
  <si>
    <t>. Autres</t>
  </si>
  <si>
    <t>. Dons</t>
  </si>
  <si>
    <t>. Amendes et pénalités</t>
  </si>
  <si>
    <t>Charges</t>
  </si>
  <si>
    <t>Du 01/01/02 au 31/12/02</t>
  </si>
  <si>
    <t>Produits d'exploitation</t>
  </si>
  <si>
    <t>. Ventes de marchandises</t>
  </si>
  <si>
    <t>Produits financiers</t>
  </si>
  <si>
    <t>. Intérets perçus</t>
  </si>
  <si>
    <t>. Escomptes obtenus</t>
  </si>
  <si>
    <t>Produits exceptionnels</t>
  </si>
  <si>
    <t>. Divers</t>
  </si>
  <si>
    <t>Compte de résultat au 31/12/2002</t>
  </si>
  <si>
    <t>TOTAL GENERAL</t>
  </si>
  <si>
    <t>Solde créditeur (bénéfice)</t>
  </si>
  <si>
    <t>Solde débiteur (perte)</t>
  </si>
  <si>
    <t>Total des produits</t>
  </si>
  <si>
    <t>. Prestations de sevice</t>
  </si>
  <si>
    <t>. Autres charges externes</t>
  </si>
  <si>
    <t>. Prestations de service</t>
  </si>
  <si>
    <t>Bilan au 31/12/2002</t>
  </si>
  <si>
    <t>Actif immobilisé</t>
  </si>
  <si>
    <t>. Immobilisations incorporelles</t>
  </si>
  <si>
    <t>. Immobilisations corporelles</t>
  </si>
  <si>
    <t>. Immobilisations financières</t>
  </si>
  <si>
    <t>Actif circulant</t>
  </si>
  <si>
    <t>. Stock de marchandises</t>
  </si>
  <si>
    <t>. Créances clients</t>
  </si>
  <si>
    <t>. Créances état</t>
  </si>
  <si>
    <t>. Disponibilités (caisse et banque)</t>
  </si>
  <si>
    <t>Capitaux propres</t>
  </si>
  <si>
    <t>. Capital social</t>
  </si>
  <si>
    <t>. Résultat de l'exercice</t>
  </si>
  <si>
    <t>Dettes</t>
  </si>
  <si>
    <t>. Emprunts</t>
  </si>
  <si>
    <t>. Dettes fournisseurs</t>
  </si>
  <si>
    <t>. Dettes sociales et fiscales</t>
  </si>
  <si>
    <t>. Autres dettes</t>
  </si>
  <si>
    <t>Total Actif</t>
  </si>
  <si>
    <t>Total Passif</t>
  </si>
  <si>
    <t>Brut</t>
  </si>
  <si>
    <t>Net au 31/12/02</t>
  </si>
  <si>
    <t>Amortiss. et provision</t>
  </si>
  <si>
    <t>. Réserves</t>
  </si>
  <si>
    <t>Marge commerciale :</t>
  </si>
  <si>
    <t>Taux de la marge commerciale :</t>
  </si>
  <si>
    <t xml:space="preserve">Besoin en fond de roulement : </t>
  </si>
  <si>
    <t>Capitaux stable</t>
  </si>
  <si>
    <t>Stocks</t>
  </si>
  <si>
    <t>Créances</t>
  </si>
  <si>
    <t>Dettes circulantes</t>
  </si>
  <si>
    <t>Les ratios (analyse comptable)</t>
  </si>
  <si>
    <t>Fond de roulement</t>
  </si>
  <si>
    <t>Taux d'endettement 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</si>
</sst>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_-* #,##0.0\ &quot;€&quot;_-;\-* #,##0.0\ &quot;€&quot;_-;_-* &quot;-&quot;??\ &quot;€&quot;_-;_-@_-"/>
    <numFmt numFmtId="167" formatCode="_-* #,##0\ &quot;€&quot;_-;\-* #,##0\ &quot;€&quot;_-;_-* &quot;-&quot;??\ &quot;€&quot;_-;_-@_-"/>
    <numFmt numFmtId="168" formatCode="#,##0.00\ &quot;€&quot;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vertical="center"/>
    </xf>
    <xf numFmtId="4" fontId="0" fillId="0" borderId="0" xfId="0" applyNumberFormat="1" applyAlignment="1">
      <alignment horizontal="center" vertical="center" wrapText="1"/>
    </xf>
    <xf numFmtId="4" fontId="0" fillId="0" borderId="3" xfId="0" applyNumberFormat="1" applyBorder="1" applyAlignment="1">
      <alignment vertical="center"/>
    </xf>
    <xf numFmtId="4" fontId="3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3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9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7" fontId="1" fillId="0" borderId="0" xfId="15" applyNumberFormat="1" applyFont="1" applyAlignment="1">
      <alignment horizontal="center" vertical="center" wrapText="1"/>
    </xf>
    <xf numFmtId="167" fontId="10" fillId="0" borderId="0" xfId="15" applyNumberFormat="1" applyFont="1" applyAlignment="1">
      <alignment horizontal="center" vertical="center" wrapText="1"/>
    </xf>
    <xf numFmtId="167" fontId="8" fillId="0" borderId="0" xfId="15" applyNumberFormat="1" applyFont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167" fontId="8" fillId="0" borderId="4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167" fontId="10" fillId="0" borderId="3" xfId="0" applyNumberFormat="1" applyFont="1" applyBorder="1" applyAlignment="1">
      <alignment horizontal="right" vertical="center" wrapText="1"/>
    </xf>
    <xf numFmtId="167" fontId="8" fillId="0" borderId="3" xfId="0" applyNumberFormat="1" applyFont="1" applyBorder="1" applyAlignment="1">
      <alignment vertical="center"/>
    </xf>
    <xf numFmtId="167" fontId="8" fillId="3" borderId="1" xfId="0" applyNumberFormat="1" applyFont="1" applyFill="1" applyBorder="1" applyAlignment="1">
      <alignment horizontal="center" vertical="center" wrapText="1"/>
    </xf>
    <xf numFmtId="167" fontId="8" fillId="0" borderId="4" xfId="0" applyNumberFormat="1" applyFont="1" applyBorder="1" applyAlignment="1">
      <alignment vertical="center"/>
    </xf>
    <xf numFmtId="4" fontId="0" fillId="0" borderId="0" xfId="0" applyNumberFormat="1" applyFont="1" applyAlignment="1">
      <alignment horizontal="center" vertical="center" wrapText="1"/>
    </xf>
    <xf numFmtId="4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4" fontId="1" fillId="0" borderId="3" xfId="0" applyNumberFormat="1" applyFont="1" applyBorder="1" applyAlignment="1">
      <alignment vertical="center"/>
    </xf>
    <xf numFmtId="44" fontId="10" fillId="0" borderId="3" xfId="0" applyNumberFormat="1" applyFont="1" applyBorder="1" applyAlignment="1">
      <alignment vertical="center"/>
    </xf>
    <xf numFmtId="44" fontId="10" fillId="0" borderId="3" xfId="0" applyNumberFormat="1" applyFont="1" applyBorder="1" applyAlignment="1">
      <alignment horizontal="right" vertical="center" wrapText="1"/>
    </xf>
    <xf numFmtId="44" fontId="1" fillId="0" borderId="3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167" fontId="1" fillId="0" borderId="2" xfId="15" applyNumberFormat="1" applyFont="1" applyBorder="1" applyAlignment="1">
      <alignment horizontal="center" vertical="center" wrapText="1"/>
    </xf>
    <xf numFmtId="44" fontId="1" fillId="0" borderId="3" xfId="15" applyNumberFormat="1" applyFont="1" applyBorder="1" applyAlignment="1">
      <alignment horizontal="center" vertical="center" wrapText="1"/>
    </xf>
    <xf numFmtId="44" fontId="10" fillId="0" borderId="3" xfId="15" applyNumberFormat="1" applyFont="1" applyBorder="1" applyAlignment="1">
      <alignment horizontal="center" vertical="center" wrapText="1"/>
    </xf>
    <xf numFmtId="44" fontId="1" fillId="0" borderId="3" xfId="15" applyNumberFormat="1" applyFont="1" applyBorder="1" applyAlignment="1">
      <alignment horizontal="right" vertical="center" wrapText="1"/>
    </xf>
    <xf numFmtId="168" fontId="1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44" fontId="8" fillId="0" borderId="4" xfId="15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/>
    </xf>
    <xf numFmtId="44" fontId="8" fillId="0" borderId="1" xfId="15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8" fontId="1" fillId="0" borderId="0" xfId="0" applyNumberFormat="1" applyFont="1" applyAlignment="1">
      <alignment vertical="center"/>
    </xf>
    <xf numFmtId="44" fontId="0" fillId="0" borderId="0" xfId="0" applyNumberFormat="1" applyAlignment="1">
      <alignment vertical="center"/>
    </xf>
    <xf numFmtId="4" fontId="1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3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4" fontId="1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4" fontId="10" fillId="0" borderId="3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4" fontId="1" fillId="0" borderId="3" xfId="0" applyNumberFormat="1" applyFont="1" applyBorder="1" applyAlignment="1">
      <alignment horizontal="left" vertical="center" wrapText="1"/>
    </xf>
    <xf numFmtId="44" fontId="8" fillId="0" borderId="1" xfId="0" applyNumberFormat="1" applyFont="1" applyBorder="1" applyAlignment="1">
      <alignment vertical="center" wrapText="1"/>
    </xf>
    <xf numFmtId="168" fontId="1" fillId="0" borderId="5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44" fontId="1" fillId="0" borderId="0" xfId="0" applyNumberFormat="1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4" fontId="10" fillId="0" borderId="5" xfId="0" applyNumberFormat="1" applyFont="1" applyBorder="1" applyAlignment="1">
      <alignment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vertical="center" wrapText="1"/>
    </xf>
    <xf numFmtId="0" fontId="8" fillId="2" borderId="1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10" fontId="1" fillId="2" borderId="14" xfId="0" applyNumberFormat="1" applyFont="1" applyFill="1" applyBorder="1" applyAlignment="1">
      <alignment/>
    </xf>
    <xf numFmtId="44" fontId="1" fillId="2" borderId="14" xfId="0" applyNumberFormat="1" applyFont="1" applyFill="1" applyBorder="1" applyAlignment="1">
      <alignment/>
    </xf>
    <xf numFmtId="10" fontId="1" fillId="2" borderId="14" xfId="0" applyNumberFormat="1" applyFont="1" applyFill="1" applyBorder="1" applyAlignment="1">
      <alignment wrapText="1"/>
    </xf>
    <xf numFmtId="0" fontId="1" fillId="2" borderId="13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44" fontId="1" fillId="2" borderId="17" xfId="0" applyNumberFormat="1" applyFont="1" applyFill="1" applyBorder="1" applyAlignment="1">
      <alignment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0">
      <selection activeCell="C24" sqref="C24"/>
    </sheetView>
  </sheetViews>
  <sheetFormatPr defaultColWidth="11.421875" defaultRowHeight="12.75"/>
  <cols>
    <col min="1" max="1" width="24.140625" style="1" customWidth="1"/>
    <col min="2" max="2" width="14.7109375" style="3" customWidth="1"/>
    <col min="3" max="3" width="23.421875" style="2" customWidth="1"/>
    <col min="4" max="4" width="14.140625" style="2" customWidth="1"/>
    <col min="5" max="16384" width="11.421875" style="2" customWidth="1"/>
  </cols>
  <sheetData>
    <row r="1" spans="1:4" ht="26.25" customHeight="1">
      <c r="A1" s="110" t="s">
        <v>25</v>
      </c>
      <c r="B1" s="111"/>
      <c r="C1" s="111"/>
      <c r="D1" s="112"/>
    </row>
    <row r="2" spans="1:4" ht="24" customHeight="1">
      <c r="A2" s="4" t="s">
        <v>16</v>
      </c>
      <c r="B2" s="4" t="s">
        <v>17</v>
      </c>
      <c r="C2" s="4" t="s">
        <v>16</v>
      </c>
      <c r="D2" s="4" t="s">
        <v>17</v>
      </c>
    </row>
    <row r="3" spans="1:4" ht="12.75">
      <c r="A3" s="5" t="s">
        <v>3</v>
      </c>
      <c r="B3" s="46"/>
      <c r="C3" s="11" t="s">
        <v>18</v>
      </c>
      <c r="D3" s="47"/>
    </row>
    <row r="4" spans="1:4" ht="12.75">
      <c r="A4" s="48" t="s">
        <v>7</v>
      </c>
      <c r="B4" s="46"/>
      <c r="C4" s="49" t="s">
        <v>19</v>
      </c>
      <c r="D4" s="47"/>
    </row>
    <row r="5" spans="1:4" ht="25.5">
      <c r="A5" s="48" t="s">
        <v>8</v>
      </c>
      <c r="B5" s="46"/>
      <c r="C5" s="49" t="s">
        <v>32</v>
      </c>
      <c r="D5" s="47"/>
    </row>
    <row r="6" spans="1:4" ht="12.75">
      <c r="A6" s="48" t="s">
        <v>31</v>
      </c>
      <c r="B6" s="46"/>
      <c r="C6" s="49"/>
      <c r="D6" s="47"/>
    </row>
    <row r="7" spans="1:4" ht="12.75">
      <c r="A7" s="48" t="s">
        <v>9</v>
      </c>
      <c r="B7" s="46"/>
      <c r="C7" s="49"/>
      <c r="D7" s="47"/>
    </row>
    <row r="8" spans="1:4" ht="12.75">
      <c r="A8" s="48" t="s">
        <v>10</v>
      </c>
      <c r="B8" s="46"/>
      <c r="C8" s="49"/>
      <c r="D8" s="47"/>
    </row>
    <row r="9" spans="1:4" ht="38.25">
      <c r="A9" s="48" t="s">
        <v>11</v>
      </c>
      <c r="B9" s="46"/>
      <c r="C9" s="49"/>
      <c r="D9" s="47"/>
    </row>
    <row r="10" spans="1:4" ht="12.75">
      <c r="A10" s="7" t="s">
        <v>4</v>
      </c>
      <c r="B10" s="16"/>
      <c r="C10" s="7" t="s">
        <v>4</v>
      </c>
      <c r="D10" s="18"/>
    </row>
    <row r="11" spans="1:4" ht="12.75">
      <c r="A11" s="8" t="s">
        <v>0</v>
      </c>
      <c r="B11" s="46"/>
      <c r="C11" s="13" t="s">
        <v>20</v>
      </c>
      <c r="D11" s="47"/>
    </row>
    <row r="12" spans="1:4" ht="12.75">
      <c r="A12" s="48" t="s">
        <v>12</v>
      </c>
      <c r="B12" s="46"/>
      <c r="C12" s="49" t="s">
        <v>21</v>
      </c>
      <c r="D12" s="47"/>
    </row>
    <row r="13" spans="1:4" ht="12.75">
      <c r="A13" s="48" t="s">
        <v>13</v>
      </c>
      <c r="B13" s="46"/>
      <c r="C13" s="49" t="s">
        <v>22</v>
      </c>
      <c r="D13" s="47"/>
    </row>
    <row r="14" spans="1:4" ht="12.75">
      <c r="A14" s="7" t="s">
        <v>5</v>
      </c>
      <c r="B14" s="16"/>
      <c r="C14" s="7" t="s">
        <v>5</v>
      </c>
      <c r="D14" s="18"/>
    </row>
    <row r="15" spans="1:4" ht="12.75">
      <c r="A15" s="8" t="s">
        <v>1</v>
      </c>
      <c r="B15" s="46"/>
      <c r="C15" s="13" t="s">
        <v>23</v>
      </c>
      <c r="D15" s="47"/>
    </row>
    <row r="16" spans="1:4" ht="12.75">
      <c r="A16" s="48" t="s">
        <v>14</v>
      </c>
      <c r="B16" s="46"/>
      <c r="C16" s="49" t="s">
        <v>24</v>
      </c>
      <c r="D16" s="18"/>
    </row>
    <row r="17" spans="1:4" ht="12.75">
      <c r="A17" s="48" t="s">
        <v>15</v>
      </c>
      <c r="B17" s="46"/>
      <c r="C17" s="49"/>
      <c r="D17" s="47"/>
    </row>
    <row r="18" spans="1:4" ht="12.75">
      <c r="A18" s="7" t="s">
        <v>6</v>
      </c>
      <c r="B18" s="16"/>
      <c r="C18" s="7" t="s">
        <v>6</v>
      </c>
      <c r="D18" s="19"/>
    </row>
    <row r="19" spans="1:4" ht="17.25" customHeight="1">
      <c r="A19" s="8" t="s">
        <v>2</v>
      </c>
      <c r="B19" s="50"/>
      <c r="C19" s="8" t="s">
        <v>29</v>
      </c>
      <c r="D19" s="51"/>
    </row>
    <row r="20" spans="1:6" ht="15.75" customHeight="1">
      <c r="A20" s="52" t="s">
        <v>27</v>
      </c>
      <c r="B20" s="24"/>
      <c r="C20" s="52" t="s">
        <v>28</v>
      </c>
      <c r="D20" s="53"/>
      <c r="F20" s="21"/>
    </row>
    <row r="21" spans="1:4" ht="21" customHeight="1">
      <c r="A21" s="10" t="s">
        <v>26</v>
      </c>
      <c r="B21" s="23"/>
      <c r="C21" s="10" t="s">
        <v>26</v>
      </c>
      <c r="D21" s="22"/>
    </row>
  </sheetData>
  <mergeCells count="1">
    <mergeCell ref="A1:D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D21"/>
    </sheetView>
  </sheetViews>
  <sheetFormatPr defaultColWidth="11.421875" defaultRowHeight="12.75"/>
  <cols>
    <col min="1" max="1" width="27.140625" style="1" customWidth="1"/>
    <col min="2" max="2" width="14.7109375" style="3" customWidth="1"/>
    <col min="3" max="3" width="22.7109375" style="2" customWidth="1"/>
    <col min="4" max="4" width="14.140625" style="2" customWidth="1"/>
    <col min="5" max="16384" width="11.421875" style="2" customWidth="1"/>
  </cols>
  <sheetData>
    <row r="1" spans="1:4" ht="26.25" customHeight="1">
      <c r="A1" s="113" t="s">
        <v>25</v>
      </c>
      <c r="B1" s="114"/>
      <c r="C1" s="114"/>
      <c r="D1" s="115"/>
    </row>
    <row r="2" spans="1:4" ht="24" customHeight="1">
      <c r="A2" s="4" t="s">
        <v>16</v>
      </c>
      <c r="B2" s="4" t="s">
        <v>17</v>
      </c>
      <c r="C2" s="4" t="s">
        <v>16</v>
      </c>
      <c r="D2" s="4" t="s">
        <v>17</v>
      </c>
    </row>
    <row r="3" spans="1:4" ht="12.75">
      <c r="A3" s="5" t="s">
        <v>3</v>
      </c>
      <c r="B3" s="14"/>
      <c r="C3" s="11" t="s">
        <v>18</v>
      </c>
      <c r="D3" s="15"/>
    </row>
    <row r="4" spans="1:4" ht="12.75">
      <c r="A4" s="6" t="s">
        <v>7</v>
      </c>
      <c r="B4" s="14">
        <v>124706</v>
      </c>
      <c r="C4" s="12" t="s">
        <v>19</v>
      </c>
      <c r="D4" s="15">
        <v>274728</v>
      </c>
    </row>
    <row r="5" spans="1:4" ht="25.5">
      <c r="A5" s="6" t="s">
        <v>8</v>
      </c>
      <c r="B5" s="14">
        <v>-209</v>
      </c>
      <c r="C5" s="12" t="s">
        <v>32</v>
      </c>
      <c r="D5" s="15">
        <v>888</v>
      </c>
    </row>
    <row r="6" spans="1:4" ht="12.75">
      <c r="A6" s="6" t="s">
        <v>31</v>
      </c>
      <c r="B6" s="14">
        <v>57971</v>
      </c>
      <c r="C6" s="12"/>
      <c r="D6" s="15"/>
    </row>
    <row r="7" spans="1:4" ht="12.75">
      <c r="A7" s="6" t="s">
        <v>9</v>
      </c>
      <c r="B7" s="14">
        <v>2204</v>
      </c>
      <c r="C7" s="12"/>
      <c r="D7" s="15"/>
    </row>
    <row r="8" spans="1:4" ht="12.75">
      <c r="A8" s="6" t="s">
        <v>10</v>
      </c>
      <c r="B8" s="14">
        <v>43879</v>
      </c>
      <c r="C8" s="12"/>
      <c r="D8" s="15"/>
    </row>
    <row r="9" spans="1:4" ht="25.5">
      <c r="A9" s="6" t="s">
        <v>11</v>
      </c>
      <c r="B9" s="14">
        <v>9565</v>
      </c>
      <c r="C9" s="12"/>
      <c r="D9" s="15"/>
    </row>
    <row r="10" spans="1:4" ht="12.75">
      <c r="A10" s="7" t="s">
        <v>4</v>
      </c>
      <c r="B10" s="16">
        <f>SUM(B4:B9)</f>
        <v>238116</v>
      </c>
      <c r="C10" s="7" t="s">
        <v>4</v>
      </c>
      <c r="D10" s="18">
        <f>SUM(D4:D9)</f>
        <v>275616</v>
      </c>
    </row>
    <row r="11" spans="1:4" ht="12.75">
      <c r="A11" s="8" t="s">
        <v>0</v>
      </c>
      <c r="B11" s="14"/>
      <c r="C11" s="13" t="s">
        <v>20</v>
      </c>
      <c r="D11" s="15"/>
    </row>
    <row r="12" spans="1:4" ht="12.75">
      <c r="A12" s="6" t="s">
        <v>12</v>
      </c>
      <c r="B12" s="14">
        <v>420</v>
      </c>
      <c r="C12" s="12" t="s">
        <v>21</v>
      </c>
      <c r="D12" s="15">
        <v>230</v>
      </c>
    </row>
    <row r="13" spans="1:4" ht="12.75">
      <c r="A13" s="6" t="s">
        <v>13</v>
      </c>
      <c r="B13" s="14">
        <v>23</v>
      </c>
      <c r="C13" s="12" t="s">
        <v>22</v>
      </c>
      <c r="D13" s="15">
        <v>97</v>
      </c>
    </row>
    <row r="14" spans="1:4" ht="12.75">
      <c r="A14" s="7" t="s">
        <v>5</v>
      </c>
      <c r="B14" s="16">
        <f>SUM(B12:B13)</f>
        <v>443</v>
      </c>
      <c r="C14" s="7" t="s">
        <v>5</v>
      </c>
      <c r="D14" s="18">
        <f>SUM(D12:D13)</f>
        <v>327</v>
      </c>
    </row>
    <row r="15" spans="1:4" ht="12.75">
      <c r="A15" s="8" t="s">
        <v>1</v>
      </c>
      <c r="B15" s="14"/>
      <c r="C15" s="13" t="s">
        <v>23</v>
      </c>
      <c r="D15" s="15"/>
    </row>
    <row r="16" spans="1:4" ht="12.75">
      <c r="A16" s="6" t="s">
        <v>14</v>
      </c>
      <c r="B16" s="14">
        <v>77</v>
      </c>
      <c r="C16" s="12" t="s">
        <v>24</v>
      </c>
      <c r="D16" s="18">
        <v>150</v>
      </c>
    </row>
    <row r="17" spans="1:4" ht="12.75">
      <c r="A17" s="6" t="s">
        <v>15</v>
      </c>
      <c r="B17" s="14">
        <v>30</v>
      </c>
      <c r="C17" s="12"/>
      <c r="D17" s="15"/>
    </row>
    <row r="18" spans="1:4" ht="12.75">
      <c r="A18" s="7" t="s">
        <v>6</v>
      </c>
      <c r="B18" s="16">
        <f>SUM(B16:B17)</f>
        <v>107</v>
      </c>
      <c r="C18" s="7" t="s">
        <v>6</v>
      </c>
      <c r="D18" s="19">
        <f>SUM(D16:D17)</f>
        <v>150</v>
      </c>
    </row>
    <row r="19" spans="1:4" ht="17.25" customHeight="1">
      <c r="A19" s="8" t="s">
        <v>2</v>
      </c>
      <c r="B19" s="17">
        <f>B10+B14+B18</f>
        <v>238666</v>
      </c>
      <c r="C19" s="8" t="s">
        <v>29</v>
      </c>
      <c r="D19" s="20">
        <f>D10+D14+D18</f>
        <v>276093</v>
      </c>
    </row>
    <row r="20" spans="1:6" ht="15.75" customHeight="1">
      <c r="A20" s="9" t="s">
        <v>27</v>
      </c>
      <c r="B20" s="24">
        <f>IF(B19&gt;D19,"",(D19-B19))</f>
        <v>37427</v>
      </c>
      <c r="C20" s="9" t="s">
        <v>28</v>
      </c>
      <c r="D20" s="53">
        <f>IF(B19&lt;D19,"",(B19-D19))</f>
      </c>
      <c r="F20" s="21"/>
    </row>
    <row r="21" spans="1:4" ht="21" customHeight="1">
      <c r="A21" s="10" t="s">
        <v>26</v>
      </c>
      <c r="B21" s="23">
        <f>IF(ISERROR(SUM(B19:B20)),"",SUM(B19:B20))</f>
        <v>276093</v>
      </c>
      <c r="C21" s="10" t="s">
        <v>26</v>
      </c>
      <c r="D21" s="22">
        <f>IF(ISERROR(SUM(D19:D20)),"",SUM(D19:D20))</f>
        <v>276093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D1"/>
    </sheetView>
  </sheetViews>
  <sheetFormatPr defaultColWidth="11.421875" defaultRowHeight="12.75"/>
  <cols>
    <col min="1" max="1" width="21.57421875" style="1" customWidth="1"/>
    <col min="2" max="2" width="10.8515625" style="3" customWidth="1"/>
    <col min="3" max="3" width="20.140625" style="2" customWidth="1"/>
    <col min="4" max="4" width="10.7109375" style="2" customWidth="1"/>
    <col min="5" max="16384" width="11.421875" style="2" customWidth="1"/>
  </cols>
  <sheetData>
    <row r="1" spans="1:4" ht="11.25" customHeight="1">
      <c r="A1" s="110" t="s">
        <v>25</v>
      </c>
      <c r="B1" s="111"/>
      <c r="C1" s="111"/>
      <c r="D1" s="112"/>
    </row>
    <row r="2" spans="1:4" ht="22.5" customHeight="1">
      <c r="A2" s="25" t="s">
        <v>16</v>
      </c>
      <c r="B2" s="25" t="s">
        <v>17</v>
      </c>
      <c r="C2" s="25" t="s">
        <v>16</v>
      </c>
      <c r="D2" s="25" t="s">
        <v>17</v>
      </c>
    </row>
    <row r="3" spans="1:4" ht="11.25" customHeight="1">
      <c r="A3" s="26" t="s">
        <v>3</v>
      </c>
      <c r="B3" s="35"/>
      <c r="C3" s="27" t="s">
        <v>18</v>
      </c>
      <c r="D3" s="40"/>
    </row>
    <row r="4" spans="1:4" ht="11.25" customHeight="1">
      <c r="A4" s="28" t="s">
        <v>7</v>
      </c>
      <c r="B4" s="35">
        <v>200000</v>
      </c>
      <c r="C4" s="29" t="s">
        <v>19</v>
      </c>
      <c r="D4" s="40">
        <v>310000</v>
      </c>
    </row>
    <row r="5" spans="1:4" ht="23.25" customHeight="1">
      <c r="A5" s="28" t="s">
        <v>8</v>
      </c>
      <c r="B5" s="35">
        <v>400</v>
      </c>
      <c r="C5" s="29" t="s">
        <v>30</v>
      </c>
      <c r="D5" s="40">
        <v>2000</v>
      </c>
    </row>
    <row r="6" spans="1:4" ht="11.25" customHeight="1">
      <c r="A6" s="28" t="s">
        <v>31</v>
      </c>
      <c r="B6" s="35">
        <v>60000</v>
      </c>
      <c r="C6" s="29"/>
      <c r="D6" s="40"/>
    </row>
    <row r="7" spans="1:4" ht="11.25" customHeight="1">
      <c r="A7" s="28" t="s">
        <v>9</v>
      </c>
      <c r="B7" s="35">
        <v>2300</v>
      </c>
      <c r="C7" s="29"/>
      <c r="D7" s="40"/>
    </row>
    <row r="8" spans="1:4" ht="11.25" customHeight="1">
      <c r="A8" s="28" t="s">
        <v>10</v>
      </c>
      <c r="B8" s="35">
        <v>44000</v>
      </c>
      <c r="C8" s="29"/>
      <c r="D8" s="40"/>
    </row>
    <row r="9" spans="1:4" ht="22.5" customHeight="1">
      <c r="A9" s="28" t="s">
        <v>11</v>
      </c>
      <c r="B9" s="35">
        <v>10000</v>
      </c>
      <c r="C9" s="29"/>
      <c r="D9" s="40"/>
    </row>
    <row r="10" spans="1:4" ht="11.25" customHeight="1">
      <c r="A10" s="30" t="s">
        <v>4</v>
      </c>
      <c r="B10" s="36">
        <f>SUM(B4:B9)</f>
        <v>316700</v>
      </c>
      <c r="C10" s="30" t="s">
        <v>4</v>
      </c>
      <c r="D10" s="41">
        <f>SUM(D4:D9)</f>
        <v>312000</v>
      </c>
    </row>
    <row r="11" spans="1:4" ht="11.25" customHeight="1">
      <c r="A11" s="31" t="s">
        <v>0</v>
      </c>
      <c r="B11" s="35"/>
      <c r="C11" s="32" t="s">
        <v>20</v>
      </c>
      <c r="D11" s="40"/>
    </row>
    <row r="12" spans="1:4" ht="11.25" customHeight="1">
      <c r="A12" s="28" t="s">
        <v>12</v>
      </c>
      <c r="B12" s="35">
        <v>500</v>
      </c>
      <c r="C12" s="29" t="s">
        <v>21</v>
      </c>
      <c r="D12" s="40">
        <v>250</v>
      </c>
    </row>
    <row r="13" spans="1:4" ht="11.25" customHeight="1">
      <c r="A13" s="28" t="s">
        <v>13</v>
      </c>
      <c r="B13" s="35">
        <v>25</v>
      </c>
      <c r="C13" s="29" t="s">
        <v>22</v>
      </c>
      <c r="D13" s="40">
        <v>100</v>
      </c>
    </row>
    <row r="14" spans="1:4" ht="11.25" customHeight="1">
      <c r="A14" s="30" t="s">
        <v>5</v>
      </c>
      <c r="B14" s="36">
        <f>SUM(B12:B13)</f>
        <v>525</v>
      </c>
      <c r="C14" s="30" t="s">
        <v>5</v>
      </c>
      <c r="D14" s="41">
        <f>SUM(D12:D13)</f>
        <v>350</v>
      </c>
    </row>
    <row r="15" spans="1:4" ht="11.25" customHeight="1">
      <c r="A15" s="31" t="s">
        <v>1</v>
      </c>
      <c r="B15" s="35"/>
      <c r="C15" s="32" t="s">
        <v>23</v>
      </c>
      <c r="D15" s="40"/>
    </row>
    <row r="16" spans="1:4" ht="11.25" customHeight="1">
      <c r="A16" s="28" t="s">
        <v>14</v>
      </c>
      <c r="B16" s="35">
        <v>100</v>
      </c>
      <c r="C16" s="29" t="s">
        <v>24</v>
      </c>
      <c r="D16" s="41">
        <v>200</v>
      </c>
    </row>
    <row r="17" spans="1:4" ht="11.25" customHeight="1">
      <c r="A17" s="28" t="s">
        <v>15</v>
      </c>
      <c r="B17" s="35">
        <v>60</v>
      </c>
      <c r="C17" s="29"/>
      <c r="D17" s="40"/>
    </row>
    <row r="18" spans="1:4" ht="11.25" customHeight="1">
      <c r="A18" s="30" t="s">
        <v>6</v>
      </c>
      <c r="B18" s="36">
        <f>SUM(B16:B17)</f>
        <v>160</v>
      </c>
      <c r="C18" s="30" t="s">
        <v>6</v>
      </c>
      <c r="D18" s="42">
        <f>SUM(D16:D17)</f>
        <v>200</v>
      </c>
    </row>
    <row r="19" spans="1:4" ht="11.25" customHeight="1">
      <c r="A19" s="31" t="s">
        <v>2</v>
      </c>
      <c r="B19" s="37">
        <f>B10+B14+B18</f>
        <v>317385</v>
      </c>
      <c r="C19" s="31" t="s">
        <v>29</v>
      </c>
      <c r="D19" s="43">
        <f>D10+D14+D18</f>
        <v>312550</v>
      </c>
    </row>
    <row r="20" spans="1:6" ht="11.25" customHeight="1">
      <c r="A20" s="33" t="s">
        <v>27</v>
      </c>
      <c r="B20" s="38">
        <f>IF(B19&gt;D19,"",(D19-B19))</f>
      </c>
      <c r="C20" s="33" t="s">
        <v>28</v>
      </c>
      <c r="D20" s="44">
        <f>IF(B19&lt;D19,"",(B19-D19))</f>
        <v>4835</v>
      </c>
      <c r="F20" s="21"/>
    </row>
    <row r="21" spans="1:4" ht="11.25" customHeight="1">
      <c r="A21" s="34" t="s">
        <v>26</v>
      </c>
      <c r="B21" s="39">
        <f>IF(ISERROR(SUM(B19:B20)),"",SUM(B19:B20))</f>
        <v>317385</v>
      </c>
      <c r="C21" s="34" t="s">
        <v>26</v>
      </c>
      <c r="D21" s="45">
        <f>IF(ISERROR(SUM(D19:D20)),"",SUM(D19:D20))</f>
        <v>317385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F17"/>
    </sheetView>
  </sheetViews>
  <sheetFormatPr defaultColWidth="11.421875" defaultRowHeight="12.75"/>
  <cols>
    <col min="1" max="1" width="21.7109375" style="1" customWidth="1"/>
    <col min="2" max="2" width="12.00390625" style="3" customWidth="1"/>
    <col min="3" max="3" width="10.7109375" style="3" customWidth="1"/>
    <col min="4" max="4" width="11.28125" style="3" customWidth="1"/>
    <col min="5" max="5" width="16.7109375" style="2" customWidth="1"/>
    <col min="6" max="7" width="11.421875" style="2" customWidth="1"/>
    <col min="8" max="8" width="11.8515625" style="2" bestFit="1" customWidth="1"/>
    <col min="9" max="16384" width="11.421875" style="2" customWidth="1"/>
  </cols>
  <sheetData>
    <row r="1" spans="1:6" ht="11.25" customHeight="1">
      <c r="A1" s="110" t="s">
        <v>33</v>
      </c>
      <c r="B1" s="111"/>
      <c r="C1" s="111"/>
      <c r="D1" s="111"/>
      <c r="E1" s="111"/>
      <c r="F1" s="112"/>
    </row>
    <row r="2" spans="1:6" ht="22.5" customHeight="1">
      <c r="A2" s="25" t="s">
        <v>16</v>
      </c>
      <c r="B2" s="25" t="s">
        <v>53</v>
      </c>
      <c r="C2" s="25" t="s">
        <v>55</v>
      </c>
      <c r="D2" s="25" t="s">
        <v>54</v>
      </c>
      <c r="E2" s="84" t="s">
        <v>16</v>
      </c>
      <c r="F2" s="25" t="s">
        <v>54</v>
      </c>
    </row>
    <row r="3" spans="1:6" ht="11.25" customHeight="1">
      <c r="A3" s="62" t="s">
        <v>34</v>
      </c>
      <c r="B3" s="68"/>
      <c r="C3" s="68"/>
      <c r="D3" s="68"/>
      <c r="E3" s="75" t="s">
        <v>43</v>
      </c>
      <c r="F3" s="81"/>
    </row>
    <row r="4" spans="1:6" ht="11.25" customHeight="1">
      <c r="A4" s="63" t="s">
        <v>35</v>
      </c>
      <c r="B4" s="69">
        <v>76228.77</v>
      </c>
      <c r="C4" s="69"/>
      <c r="D4" s="69">
        <f aca="true" t="shared" si="0" ref="D4:D13">B4-C4</f>
        <v>76228.77</v>
      </c>
      <c r="E4" s="76" t="s">
        <v>44</v>
      </c>
      <c r="F4" s="54">
        <v>50006.69</v>
      </c>
    </row>
    <row r="5" spans="1:8" ht="10.5" customHeight="1">
      <c r="A5" s="63" t="s">
        <v>36</v>
      </c>
      <c r="B5" s="69">
        <f>30489.8</f>
        <v>30489.8</v>
      </c>
      <c r="C5" s="69">
        <v>2744.08</v>
      </c>
      <c r="D5" s="69">
        <f t="shared" si="0"/>
        <v>27745.72</v>
      </c>
      <c r="E5" s="85" t="s">
        <v>56</v>
      </c>
      <c r="F5" s="86">
        <v>26700</v>
      </c>
      <c r="H5" s="87"/>
    </row>
    <row r="6" spans="1:6" ht="11.25" customHeight="1">
      <c r="A6" s="63" t="s">
        <v>37</v>
      </c>
      <c r="B6" s="69">
        <v>1829.39</v>
      </c>
      <c r="C6" s="69"/>
      <c r="D6" s="69">
        <f t="shared" si="0"/>
        <v>1829.39</v>
      </c>
      <c r="E6" s="76" t="s">
        <v>45</v>
      </c>
      <c r="F6" s="54">
        <v>37427</v>
      </c>
    </row>
    <row r="7" spans="1:6" ht="11.25" customHeight="1">
      <c r="A7" s="64" t="s">
        <v>4</v>
      </c>
      <c r="B7" s="70">
        <f>SUM(B4:B6)</f>
        <v>108547.96</v>
      </c>
      <c r="C7" s="70">
        <f>SUM(C4:C6)</f>
        <v>2744.08</v>
      </c>
      <c r="D7" s="70">
        <f>SUM(D4:D6)</f>
        <v>105803.88</v>
      </c>
      <c r="E7" s="77" t="s">
        <v>4</v>
      </c>
      <c r="F7" s="55">
        <f>SUM(F4:F6)</f>
        <v>114133.69</v>
      </c>
    </row>
    <row r="8" spans="1:6" ht="11.25" customHeight="1">
      <c r="A8" s="64"/>
      <c r="B8" s="70"/>
      <c r="C8" s="70"/>
      <c r="D8" s="69"/>
      <c r="E8" s="58"/>
      <c r="F8" s="12"/>
    </row>
    <row r="9" spans="1:6" ht="11.25" customHeight="1">
      <c r="A9" s="65" t="s">
        <v>38</v>
      </c>
      <c r="B9" s="69"/>
      <c r="C9" s="69"/>
      <c r="D9" s="69"/>
      <c r="E9" s="78" t="s">
        <v>46</v>
      </c>
      <c r="F9" s="54"/>
    </row>
    <row r="10" spans="1:6" ht="13.5" customHeight="1">
      <c r="A10" s="63" t="s">
        <v>39</v>
      </c>
      <c r="B10" s="71">
        <f>70585.27+207.64</f>
        <v>70792.91</v>
      </c>
      <c r="C10" s="71">
        <v>3811.23</v>
      </c>
      <c r="D10" s="69">
        <f t="shared" si="0"/>
        <v>66981.68000000001</v>
      </c>
      <c r="E10" s="76" t="s">
        <v>47</v>
      </c>
      <c r="F10" s="54">
        <v>45734.71</v>
      </c>
    </row>
    <row r="11" spans="1:6" ht="11.25" customHeight="1">
      <c r="A11" s="63" t="s">
        <v>40</v>
      </c>
      <c r="B11" s="71">
        <v>1258.62</v>
      </c>
      <c r="C11" s="71">
        <v>152.45</v>
      </c>
      <c r="D11" s="69">
        <f t="shared" si="0"/>
        <v>1106.1699999999998</v>
      </c>
      <c r="E11" s="76" t="s">
        <v>48</v>
      </c>
      <c r="F11" s="54">
        <v>25960.39</v>
      </c>
    </row>
    <row r="12" spans="1:6" ht="21.75" customHeight="1">
      <c r="A12" s="59" t="s">
        <v>41</v>
      </c>
      <c r="B12" s="72">
        <v>540.58</v>
      </c>
      <c r="C12" s="72"/>
      <c r="D12" s="69">
        <f t="shared" si="0"/>
        <v>540.58</v>
      </c>
      <c r="E12" s="79" t="s">
        <v>49</v>
      </c>
      <c r="F12" s="57">
        <v>1862.62</v>
      </c>
    </row>
    <row r="13" spans="1:6" ht="24" customHeight="1">
      <c r="A13" s="66" t="s">
        <v>42</v>
      </c>
      <c r="B13" s="69">
        <v>13647.69</v>
      </c>
      <c r="C13" s="69"/>
      <c r="D13" s="69">
        <f t="shared" si="0"/>
        <v>13647.69</v>
      </c>
      <c r="E13" s="60" t="s">
        <v>50</v>
      </c>
      <c r="F13" s="57">
        <v>388.59</v>
      </c>
    </row>
    <row r="14" spans="1:6" ht="11.25" customHeight="1">
      <c r="A14" s="64" t="s">
        <v>5</v>
      </c>
      <c r="B14" s="70">
        <f>SUM(B10:B13)</f>
        <v>86239.8</v>
      </c>
      <c r="C14" s="70">
        <f>SUM(C10:C13)</f>
        <v>3963.68</v>
      </c>
      <c r="D14" s="70">
        <f>SUM(D10:D13)</f>
        <v>82276.12000000001</v>
      </c>
      <c r="E14" s="77" t="s">
        <v>5</v>
      </c>
      <c r="F14" s="56">
        <f>SUM(F10:F13)</f>
        <v>73946.31</v>
      </c>
    </row>
    <row r="15" spans="1:6" ht="11.25" customHeight="1">
      <c r="A15" s="61"/>
      <c r="B15" s="73"/>
      <c r="C15" s="73"/>
      <c r="D15" s="69"/>
      <c r="E15" s="60"/>
      <c r="F15" s="57"/>
    </row>
    <row r="16" spans="1:6" ht="11.25" customHeight="1">
      <c r="A16" s="61"/>
      <c r="B16" s="73"/>
      <c r="C16" s="73"/>
      <c r="D16" s="69"/>
      <c r="E16" s="58"/>
      <c r="F16" s="12"/>
    </row>
    <row r="17" spans="1:6" ht="11.25" customHeight="1">
      <c r="A17" s="67" t="s">
        <v>51</v>
      </c>
      <c r="B17" s="74"/>
      <c r="C17" s="74"/>
      <c r="D17" s="82">
        <f>D7+D14</f>
        <v>188080</v>
      </c>
      <c r="E17" s="80" t="s">
        <v>52</v>
      </c>
      <c r="F17" s="83">
        <f>F7+F14</f>
        <v>188080</v>
      </c>
    </row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4">
      <selection activeCell="G22" sqref="G22"/>
    </sheetView>
  </sheetViews>
  <sheetFormatPr defaultColWidth="11.421875" defaultRowHeight="12.75"/>
  <cols>
    <col min="1" max="1" width="20.00390625" style="93" customWidth="1"/>
    <col min="2" max="2" width="11.28125" style="93" customWidth="1"/>
    <col min="3" max="3" width="18.8515625" style="93" customWidth="1"/>
    <col min="4" max="4" width="13.28125" style="93" customWidth="1"/>
    <col min="5" max="5" width="14.00390625" style="93" customWidth="1"/>
    <col min="6" max="6" width="11.421875" style="93" customWidth="1"/>
    <col min="7" max="7" width="11.7109375" style="93" customWidth="1"/>
    <col min="8" max="16384" width="11.421875" style="93" customWidth="1"/>
  </cols>
  <sheetData>
    <row r="1" spans="1:8" ht="11.25">
      <c r="A1" s="116" t="s">
        <v>25</v>
      </c>
      <c r="B1" s="117"/>
      <c r="C1" s="117"/>
      <c r="D1" s="118"/>
      <c r="E1" s="108"/>
      <c r="F1" s="108"/>
      <c r="G1" s="108"/>
      <c r="H1" s="108"/>
    </row>
    <row r="2" spans="1:8" ht="22.5">
      <c r="A2" s="25" t="s">
        <v>16</v>
      </c>
      <c r="B2" s="25" t="s">
        <v>17</v>
      </c>
      <c r="C2" s="25" t="s">
        <v>16</v>
      </c>
      <c r="D2" s="25" t="s">
        <v>17</v>
      </c>
      <c r="H2" s="108"/>
    </row>
    <row r="3" spans="1:8" ht="11.25" customHeight="1">
      <c r="A3" s="26" t="s">
        <v>3</v>
      </c>
      <c r="B3" s="88"/>
      <c r="C3" s="26" t="s">
        <v>18</v>
      </c>
      <c r="D3" s="94"/>
      <c r="H3" s="108"/>
    </row>
    <row r="4" spans="1:8" ht="11.25" customHeight="1">
      <c r="A4" s="28" t="s">
        <v>7</v>
      </c>
      <c r="B4" s="88">
        <v>124706</v>
      </c>
      <c r="C4" s="28" t="s">
        <v>19</v>
      </c>
      <c r="D4" s="94">
        <v>274728</v>
      </c>
      <c r="H4" s="108"/>
    </row>
    <row r="5" spans="1:8" ht="11.25" customHeight="1">
      <c r="A5" s="28" t="s">
        <v>8</v>
      </c>
      <c r="B5" s="88">
        <v>-209</v>
      </c>
      <c r="C5" s="28" t="s">
        <v>32</v>
      </c>
      <c r="D5" s="94">
        <v>888</v>
      </c>
      <c r="H5" s="108"/>
    </row>
    <row r="6" spans="1:8" ht="11.25" customHeight="1">
      <c r="A6" s="28" t="s">
        <v>31</v>
      </c>
      <c r="B6" s="88">
        <v>57971</v>
      </c>
      <c r="C6" s="28"/>
      <c r="D6" s="94"/>
      <c r="H6" s="108"/>
    </row>
    <row r="7" spans="1:8" ht="11.25" customHeight="1">
      <c r="A7" s="28" t="s">
        <v>9</v>
      </c>
      <c r="B7" s="88">
        <v>2204</v>
      </c>
      <c r="C7" s="28"/>
      <c r="D7" s="94"/>
      <c r="H7" s="108"/>
    </row>
    <row r="8" spans="1:8" ht="11.25" customHeight="1" thickBot="1">
      <c r="A8" s="28" t="s">
        <v>10</v>
      </c>
      <c r="B8" s="88">
        <v>43879</v>
      </c>
      <c r="C8" s="28"/>
      <c r="D8" s="94"/>
      <c r="H8" s="108"/>
    </row>
    <row r="9" spans="1:8" ht="21.75" customHeight="1">
      <c r="A9" s="28" t="s">
        <v>11</v>
      </c>
      <c r="B9" s="88">
        <v>9565</v>
      </c>
      <c r="C9" s="28"/>
      <c r="D9" s="121"/>
      <c r="E9" s="135" t="s">
        <v>64</v>
      </c>
      <c r="F9" s="136"/>
      <c r="G9" s="137"/>
      <c r="H9" s="108"/>
    </row>
    <row r="10" spans="1:8" ht="11.25" customHeight="1">
      <c r="A10" s="30" t="s">
        <v>4</v>
      </c>
      <c r="B10" s="89">
        <f>SUM(B4:B9)</f>
        <v>238116</v>
      </c>
      <c r="C10" s="30" t="s">
        <v>4</v>
      </c>
      <c r="D10" s="122">
        <f>SUM(D4:D9)</f>
        <v>275616</v>
      </c>
      <c r="E10" s="125" t="s">
        <v>57</v>
      </c>
      <c r="F10" s="126"/>
      <c r="G10" s="127">
        <f>(D4)-(B4+B5)</f>
        <v>150231</v>
      </c>
      <c r="H10" s="108"/>
    </row>
    <row r="11" spans="1:8" ht="11.25" customHeight="1">
      <c r="A11" s="31" t="s">
        <v>0</v>
      </c>
      <c r="B11" s="88"/>
      <c r="C11" s="31" t="s">
        <v>20</v>
      </c>
      <c r="D11" s="121"/>
      <c r="E11" s="125" t="s">
        <v>58</v>
      </c>
      <c r="F11" s="126"/>
      <c r="G11" s="128">
        <f>G10/D4</f>
        <v>0.5468354153926793</v>
      </c>
      <c r="H11" s="108"/>
    </row>
    <row r="12" spans="1:8" ht="11.25" customHeight="1">
      <c r="A12" s="28" t="s">
        <v>12</v>
      </c>
      <c r="B12" s="88">
        <v>420</v>
      </c>
      <c r="C12" s="28" t="s">
        <v>21</v>
      </c>
      <c r="D12" s="121">
        <v>230</v>
      </c>
      <c r="E12" s="125" t="s">
        <v>65</v>
      </c>
      <c r="F12" s="126"/>
      <c r="G12" s="129">
        <f>G15-G16</f>
        <v>51320.43999999999</v>
      </c>
      <c r="H12" s="108"/>
    </row>
    <row r="13" spans="1:8" ht="11.25" customHeight="1">
      <c r="A13" s="28" t="s">
        <v>13</v>
      </c>
      <c r="B13" s="88">
        <v>23</v>
      </c>
      <c r="C13" s="28" t="s">
        <v>22</v>
      </c>
      <c r="D13" s="121">
        <v>97</v>
      </c>
      <c r="E13" s="125" t="s">
        <v>59</v>
      </c>
      <c r="F13" s="126"/>
      <c r="G13" s="129">
        <f>(G17+G18)-G19</f>
        <v>40416.83000000001</v>
      </c>
      <c r="H13" s="108"/>
    </row>
    <row r="14" spans="1:8" ht="11.25" customHeight="1">
      <c r="A14" s="30" t="s">
        <v>5</v>
      </c>
      <c r="B14" s="89">
        <f>SUM(B12:B13)</f>
        <v>443</v>
      </c>
      <c r="C14" s="30" t="s">
        <v>5</v>
      </c>
      <c r="D14" s="122">
        <f>SUM(D12:D13)</f>
        <v>327</v>
      </c>
      <c r="E14" s="125" t="s">
        <v>66</v>
      </c>
      <c r="F14" s="126"/>
      <c r="G14" s="130">
        <f>F32/G15</f>
        <v>0.28607723602663193</v>
      </c>
      <c r="H14" s="108"/>
    </row>
    <row r="15" spans="1:8" ht="11.25" customHeight="1">
      <c r="A15" s="31" t="s">
        <v>1</v>
      </c>
      <c r="B15" s="88"/>
      <c r="C15" s="31" t="s">
        <v>23</v>
      </c>
      <c r="D15" s="121"/>
      <c r="E15" s="131" t="s">
        <v>60</v>
      </c>
      <c r="F15" s="126"/>
      <c r="G15" s="129">
        <f>F29+F32</f>
        <v>159868.4</v>
      </c>
      <c r="H15" s="108"/>
    </row>
    <row r="16" spans="1:8" ht="11.25" customHeight="1">
      <c r="A16" s="28" t="s">
        <v>14</v>
      </c>
      <c r="B16" s="88">
        <v>77</v>
      </c>
      <c r="C16" s="28" t="s">
        <v>24</v>
      </c>
      <c r="D16" s="122">
        <v>150</v>
      </c>
      <c r="E16" s="131" t="s">
        <v>34</v>
      </c>
      <c r="F16" s="126"/>
      <c r="G16" s="129">
        <f>B29</f>
        <v>108547.96</v>
      </c>
      <c r="H16" s="108"/>
    </row>
    <row r="17" spans="1:8" ht="11.25" customHeight="1">
      <c r="A17" s="28" t="s">
        <v>15</v>
      </c>
      <c r="B17" s="88">
        <v>30</v>
      </c>
      <c r="C17" s="28"/>
      <c r="D17" s="121"/>
      <c r="E17" s="131" t="s">
        <v>61</v>
      </c>
      <c r="F17" s="126"/>
      <c r="G17" s="129">
        <f>D32</f>
        <v>66981.68000000001</v>
      </c>
      <c r="H17" s="108"/>
    </row>
    <row r="18" spans="1:8" ht="11.25" customHeight="1">
      <c r="A18" s="30" t="s">
        <v>6</v>
      </c>
      <c r="B18" s="89">
        <f>SUM(B16:B17)</f>
        <v>107</v>
      </c>
      <c r="C18" s="30" t="s">
        <v>6</v>
      </c>
      <c r="D18" s="123">
        <f>SUM(D16:D17)</f>
        <v>150</v>
      </c>
      <c r="E18" s="131" t="s">
        <v>62</v>
      </c>
      <c r="F18" s="126"/>
      <c r="G18" s="129">
        <f>D33+D34</f>
        <v>1646.75</v>
      </c>
      <c r="H18" s="108"/>
    </row>
    <row r="19" spans="1:8" ht="11.25" customHeight="1" thickBot="1">
      <c r="A19" s="31" t="s">
        <v>2</v>
      </c>
      <c r="B19" s="90">
        <f>B10+B14+B18</f>
        <v>238666</v>
      </c>
      <c r="C19" s="31" t="s">
        <v>29</v>
      </c>
      <c r="D19" s="124">
        <f>D10+D14+D18</f>
        <v>276093</v>
      </c>
      <c r="E19" s="132" t="s">
        <v>63</v>
      </c>
      <c r="F19" s="133"/>
      <c r="G19" s="134">
        <f>F33+F34+F35</f>
        <v>28211.6</v>
      </c>
      <c r="H19" s="108"/>
    </row>
    <row r="20" spans="1:8" ht="11.25" customHeight="1">
      <c r="A20" s="33" t="s">
        <v>27</v>
      </c>
      <c r="B20" s="91">
        <f>IF(B19&gt;D19,"",(D19-B19))</f>
        <v>37427</v>
      </c>
      <c r="C20" s="33" t="s">
        <v>28</v>
      </c>
      <c r="D20" s="92">
        <f>IF(B19&lt;D19,"",(B19-D19))</f>
      </c>
      <c r="H20" s="108"/>
    </row>
    <row r="21" spans="1:4" ht="11.25" customHeight="1">
      <c r="A21" s="34" t="s">
        <v>26</v>
      </c>
      <c r="B21" s="95">
        <f>IF(ISERROR(SUM(B19:B20)),"",SUM(B19:B20))</f>
        <v>276093</v>
      </c>
      <c r="C21" s="34" t="s">
        <v>26</v>
      </c>
      <c r="D21" s="96">
        <f>IF(ISERROR(SUM(D19:D20)),"",SUM(D19:D20))</f>
        <v>276093</v>
      </c>
    </row>
    <row r="23" spans="1:6" ht="12.75">
      <c r="A23" s="110" t="s">
        <v>33</v>
      </c>
      <c r="B23" s="119"/>
      <c r="C23" s="119"/>
      <c r="D23" s="119"/>
      <c r="E23" s="119"/>
      <c r="F23" s="120"/>
    </row>
    <row r="24" spans="1:6" ht="22.5">
      <c r="A24" s="25" t="s">
        <v>16</v>
      </c>
      <c r="B24" s="25" t="s">
        <v>53</v>
      </c>
      <c r="C24" s="25" t="s">
        <v>55</v>
      </c>
      <c r="D24" s="25" t="s">
        <v>54</v>
      </c>
      <c r="E24" s="84" t="s">
        <v>16</v>
      </c>
      <c r="F24" s="25" t="s">
        <v>54</v>
      </c>
    </row>
    <row r="25" spans="1:6" ht="22.5">
      <c r="A25" s="62" t="s">
        <v>34</v>
      </c>
      <c r="B25" s="68"/>
      <c r="C25" s="68"/>
      <c r="D25" s="68"/>
      <c r="E25" s="97" t="s">
        <v>43</v>
      </c>
      <c r="F25" s="98"/>
    </row>
    <row r="26" spans="1:6" ht="22.5">
      <c r="A26" s="63" t="s">
        <v>35</v>
      </c>
      <c r="B26" s="69">
        <v>76228.77</v>
      </c>
      <c r="C26" s="69"/>
      <c r="D26" s="69">
        <f aca="true" t="shared" si="0" ref="D26:D35">B26-C26</f>
        <v>76228.77</v>
      </c>
      <c r="E26" s="99" t="s">
        <v>44</v>
      </c>
      <c r="F26" s="100">
        <v>50006.69</v>
      </c>
    </row>
    <row r="27" spans="1:6" ht="22.5">
      <c r="A27" s="63" t="s">
        <v>36</v>
      </c>
      <c r="B27" s="69">
        <f>30489.8</f>
        <v>30489.8</v>
      </c>
      <c r="C27" s="69">
        <v>2744.08</v>
      </c>
      <c r="D27" s="69">
        <f t="shared" si="0"/>
        <v>27745.72</v>
      </c>
      <c r="E27" s="101" t="s">
        <v>56</v>
      </c>
      <c r="F27" s="107">
        <v>26700</v>
      </c>
    </row>
    <row r="28" spans="1:6" ht="22.5">
      <c r="A28" s="63" t="s">
        <v>37</v>
      </c>
      <c r="B28" s="69">
        <v>1829.39</v>
      </c>
      <c r="C28" s="69"/>
      <c r="D28" s="69">
        <f t="shared" si="0"/>
        <v>1829.39</v>
      </c>
      <c r="E28" s="99" t="s">
        <v>45</v>
      </c>
      <c r="F28" s="100">
        <v>37427</v>
      </c>
    </row>
    <row r="29" spans="1:6" ht="11.25">
      <c r="A29" s="64" t="s">
        <v>4</v>
      </c>
      <c r="B29" s="70">
        <f>SUM(B26:B28)</f>
        <v>108547.96</v>
      </c>
      <c r="C29" s="70">
        <f>SUM(C26:C28)</f>
        <v>2744.08</v>
      </c>
      <c r="D29" s="70">
        <f>SUM(D26:D28)</f>
        <v>105803.88</v>
      </c>
      <c r="E29" s="77" t="s">
        <v>4</v>
      </c>
      <c r="F29" s="102">
        <f>SUM(F26:F28)</f>
        <v>114133.69</v>
      </c>
    </row>
    <row r="30" spans="1:6" ht="12.75">
      <c r="A30" s="64"/>
      <c r="B30" s="70"/>
      <c r="C30" s="70"/>
      <c r="D30" s="69"/>
      <c r="E30" s="103"/>
      <c r="F30" s="6"/>
    </row>
    <row r="31" spans="1:6" ht="11.25">
      <c r="A31" s="65" t="s">
        <v>38</v>
      </c>
      <c r="B31" s="69"/>
      <c r="C31" s="69"/>
      <c r="D31" s="69"/>
      <c r="E31" s="104" t="s">
        <v>46</v>
      </c>
      <c r="F31" s="100"/>
    </row>
    <row r="32" spans="1:6" ht="11.25">
      <c r="A32" s="63" t="s">
        <v>39</v>
      </c>
      <c r="B32" s="71">
        <f>70585.27+207.64</f>
        <v>70792.91</v>
      </c>
      <c r="C32" s="71">
        <v>3811.23</v>
      </c>
      <c r="D32" s="69">
        <f t="shared" si="0"/>
        <v>66981.68000000001</v>
      </c>
      <c r="E32" s="99" t="s">
        <v>47</v>
      </c>
      <c r="F32" s="100">
        <v>45734.71</v>
      </c>
    </row>
    <row r="33" spans="1:6" ht="31.5" customHeight="1">
      <c r="A33" s="63" t="s">
        <v>40</v>
      </c>
      <c r="B33" s="71">
        <v>1258.62</v>
      </c>
      <c r="C33" s="71">
        <v>152.45</v>
      </c>
      <c r="D33" s="69">
        <f t="shared" si="0"/>
        <v>1106.1699999999998</v>
      </c>
      <c r="E33" s="99" t="s">
        <v>48</v>
      </c>
      <c r="F33" s="100">
        <v>25960.39</v>
      </c>
    </row>
    <row r="34" spans="1:6" ht="22.5">
      <c r="A34" s="59" t="s">
        <v>41</v>
      </c>
      <c r="B34" s="72">
        <v>540.58</v>
      </c>
      <c r="C34" s="72"/>
      <c r="D34" s="69">
        <f t="shared" si="0"/>
        <v>540.58</v>
      </c>
      <c r="E34" s="79" t="s">
        <v>49</v>
      </c>
      <c r="F34" s="105">
        <v>1862.62</v>
      </c>
    </row>
    <row r="35" spans="1:6" ht="22.5">
      <c r="A35" s="66" t="s">
        <v>42</v>
      </c>
      <c r="B35" s="69">
        <v>13647.69</v>
      </c>
      <c r="C35" s="69"/>
      <c r="D35" s="69">
        <f t="shared" si="0"/>
        <v>13647.69</v>
      </c>
      <c r="E35" s="79" t="s">
        <v>50</v>
      </c>
      <c r="F35" s="105">
        <v>388.59</v>
      </c>
    </row>
    <row r="36" spans="1:6" ht="11.25">
      <c r="A36" s="64" t="s">
        <v>5</v>
      </c>
      <c r="B36" s="70">
        <f>SUM(B32:B35)</f>
        <v>86239.8</v>
      </c>
      <c r="C36" s="70">
        <f>SUM(C32:C35)</f>
        <v>3963.68</v>
      </c>
      <c r="D36" s="70">
        <f>SUM(D32:D35)</f>
        <v>82276.12000000001</v>
      </c>
      <c r="E36" s="77" t="s">
        <v>5</v>
      </c>
      <c r="F36" s="56">
        <f>SUM(F32:F35)</f>
        <v>73946.31</v>
      </c>
    </row>
    <row r="37" spans="1:6" ht="12.75">
      <c r="A37" s="61"/>
      <c r="B37" s="73"/>
      <c r="C37" s="73"/>
      <c r="D37" s="69"/>
      <c r="E37" s="79"/>
      <c r="F37" s="105"/>
    </row>
    <row r="38" spans="1:6" ht="12.75">
      <c r="A38" s="61"/>
      <c r="B38" s="73"/>
      <c r="C38" s="73"/>
      <c r="D38" s="69"/>
      <c r="E38" s="103"/>
      <c r="F38" s="6"/>
    </row>
    <row r="39" spans="1:6" ht="11.25">
      <c r="A39" s="67" t="s">
        <v>51</v>
      </c>
      <c r="B39" s="74"/>
      <c r="C39" s="74"/>
      <c r="D39" s="82">
        <f>D29+D36</f>
        <v>188080</v>
      </c>
      <c r="E39" s="80" t="s">
        <v>52</v>
      </c>
      <c r="F39" s="106">
        <f>F29+F36</f>
        <v>188080</v>
      </c>
    </row>
    <row r="41" ht="11.25">
      <c r="D41" s="109"/>
    </row>
    <row r="42" ht="11.25">
      <c r="D42" s="109"/>
    </row>
    <row r="43" ht="11.25">
      <c r="D43" s="109"/>
    </row>
  </sheetData>
  <mergeCells count="3">
    <mergeCell ref="A1:D1"/>
    <mergeCell ref="A23:F23"/>
    <mergeCell ref="E9:G9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dcterms:created xsi:type="dcterms:W3CDTF">2002-12-28T16:52:36Z</dcterms:created>
  <dcterms:modified xsi:type="dcterms:W3CDTF">2003-01-03T11:24:16Z</dcterms:modified>
  <cp:category/>
  <cp:version/>
  <cp:contentType/>
  <cp:contentStatus/>
</cp:coreProperties>
</file>