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715" windowWidth="4830" windowHeight="2730" activeTab="0"/>
  </bookViews>
  <sheets>
    <sheet name="Linéaire" sheetId="1" r:id="rId1"/>
    <sheet name="Dégressif" sheetId="2" r:id="rId2"/>
  </sheets>
  <definedNames>
    <definedName name="A">'Linéaire'!$D$7</definedName>
    <definedName name="an">'Linéaire'!$D$11</definedName>
    <definedName name="ann">'Linéaire'!$D$12</definedName>
    <definedName name="ANNEEdebut">'Dégressif'!$D$7</definedName>
    <definedName name="cumul">'Linéaire'!$D$40:$D$51</definedName>
    <definedName name="d">'Linéaire'!$G$3</definedName>
    <definedName name="DUREE">'Dégressif'!$G$3</definedName>
    <definedName name="J">'Linéaire'!$D$5</definedName>
    <definedName name="lignes">'Dégressif'!$H$11:$H$29</definedName>
    <definedName name="M">'Linéaire'!$D$6</definedName>
    <definedName name="mois">'Linéaire'!$C$40:$C$51</definedName>
    <definedName name="MOISdebut">'Dégressif'!$D$6</definedName>
    <definedName name="nbr">'Linéaire'!$H$11:$H$29</definedName>
    <definedName name="r">'Linéaire'!$H$8</definedName>
    <definedName name="T">'Linéaire'!$G$4</definedName>
    <definedName name="TAUXdeg">'Dégressif'!$G$4</definedName>
    <definedName name="TAUXlin">'Dégressif'!$I$11:$I$29</definedName>
    <definedName name="VNCdebut">'Dégressif'!$C$4</definedName>
    <definedName name="VO">'Linéaire'!$C$4</definedName>
  </definedNames>
  <calcPr fullCalcOnLoad="1"/>
</workbook>
</file>

<file path=xl/sharedStrings.xml><?xml version="1.0" encoding="utf-8"?>
<sst xmlns="http://schemas.openxmlformats.org/spreadsheetml/2006/main" count="68" uniqueCount="57">
  <si>
    <t xml:space="preserve">      Tableau d'amortissement linéaire</t>
  </si>
  <si>
    <t>Type d'immobilisation :</t>
  </si>
  <si>
    <t>Durée d'utilisation :</t>
  </si>
  <si>
    <t>Valeur d'acquisition :</t>
  </si>
  <si>
    <t>Taux d'amortissement :</t>
  </si>
  <si>
    <t>Date de mise en service :</t>
  </si>
  <si>
    <t>Jour :</t>
  </si>
  <si>
    <t>Mois :</t>
  </si>
  <si>
    <t>VO</t>
  </si>
  <si>
    <t>=AMORTLI!$C$4</t>
  </si>
  <si>
    <t>Année :</t>
  </si>
  <si>
    <t>mois</t>
  </si>
  <si>
    <t>=AMORTLI!$C$40:$C$51</t>
  </si>
  <si>
    <t>an</t>
  </si>
  <si>
    <t>=AMORTLI!$D$11</t>
  </si>
  <si>
    <t>ann</t>
  </si>
  <si>
    <t>=AMORTLI!$D$12</t>
  </si>
  <si>
    <t>Années</t>
  </si>
  <si>
    <t>V.O.</t>
  </si>
  <si>
    <t>Annuité</t>
  </si>
  <si>
    <t>Cumul</t>
  </si>
  <si>
    <t>V.N.C.</t>
  </si>
  <si>
    <t>cumul</t>
  </si>
  <si>
    <t>=AMORTLI!$D$40:$D$51</t>
  </si>
  <si>
    <t>J</t>
  </si>
  <si>
    <t>=AMORTLI!$D$5</t>
  </si>
  <si>
    <t>M</t>
  </si>
  <si>
    <t>=AMORTLI!$D$6</t>
  </si>
  <si>
    <t>A</t>
  </si>
  <si>
    <t>=AMORTLI!$D$7</t>
  </si>
  <si>
    <t>d</t>
  </si>
  <si>
    <t>=AMORTLI!$G$3</t>
  </si>
  <si>
    <t>T</t>
  </si>
  <si>
    <t>=AMORTLI!$G$4</t>
  </si>
  <si>
    <t>nbr</t>
  </si>
  <si>
    <t>=AMORTLI!$H$11:$H$29</t>
  </si>
  <si>
    <t>r</t>
  </si>
  <si>
    <t>=AMORTLI!$H$8</t>
  </si>
  <si>
    <t>VNCdebut</t>
  </si>
  <si>
    <t>=DEGRESSIF!$C$4</t>
  </si>
  <si>
    <t>MOISdebut</t>
  </si>
  <si>
    <t>=DEGRESSIF!$D$6</t>
  </si>
  <si>
    <t>ANNEEdebut</t>
  </si>
  <si>
    <t>=DEGRESSIF!$D$7</t>
  </si>
  <si>
    <t>DUREE</t>
  </si>
  <si>
    <t>=DEGRESSIF!$G$3</t>
  </si>
  <si>
    <t>TAUXdeg</t>
  </si>
  <si>
    <t>=DEGRESSIF!$G$4</t>
  </si>
  <si>
    <t>lignes</t>
  </si>
  <si>
    <t>=DEGRESSIF!$H$11:$H$29</t>
  </si>
  <si>
    <t>TAUXlin</t>
  </si>
  <si>
    <t>=DEGRESSIF!$I$11:$I$29</t>
  </si>
  <si>
    <t xml:space="preserve">      Tableau d'amortissement Dégressif</t>
  </si>
  <si>
    <t>Date d'acquisition :</t>
  </si>
  <si>
    <t>V.N.C. début</t>
  </si>
  <si>
    <t>V.N.C. fin</t>
  </si>
  <si>
    <t>Remplir les cases en jaunes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</si>
</sst>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E+00"/>
    <numFmt numFmtId="181" formatCode="#,##0.00&quot; F&quot;;\(#,##0.00&quot; F&quot;\)"/>
    <numFmt numFmtId="182" formatCode="#,##0&quot; F&quot;;\(#,##0&quot; F&quot;\)"/>
    <numFmt numFmtId="183" formatCode="d/m"/>
    <numFmt numFmtId="184" formatCode="d/m/yy\ h:mm"/>
    <numFmt numFmtId="185" formatCode="#\ ###.00"/>
    <numFmt numFmtId="186" formatCode="#\ ###0.00"/>
    <numFmt numFmtId="187" formatCode="#,##0.00\ _F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color indexed="12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b/>
      <sz val="14"/>
      <color indexed="10"/>
      <name val="Times New Roman"/>
      <family val="1"/>
    </font>
    <font>
      <sz val="10"/>
      <name val="MS Sans Serif"/>
      <family val="0"/>
    </font>
    <font>
      <sz val="12"/>
      <name val="System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0" fontId="5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/>
    </xf>
    <xf numFmtId="2" fontId="8" fillId="2" borderId="5" xfId="0" applyNumberFormat="1" applyFont="1" applyFill="1" applyBorder="1" applyAlignment="1">
      <alignment horizontal="centerContinuous"/>
    </xf>
    <xf numFmtId="3" fontId="7" fillId="2" borderId="5" xfId="0" applyNumberFormat="1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87" fontId="0" fillId="0" borderId="18" xfId="0" applyNumberFormat="1" applyFill="1" applyBorder="1" applyAlignment="1">
      <alignment horizontal="right"/>
    </xf>
    <xf numFmtId="187" fontId="0" fillId="0" borderId="19" xfId="0" applyNumberFormat="1" applyFill="1" applyBorder="1" applyAlignment="1">
      <alignment horizontal="right"/>
    </xf>
    <xf numFmtId="187" fontId="0" fillId="0" borderId="2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" fontId="0" fillId="0" borderId="1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9</xdr:row>
      <xdr:rowOff>9525</xdr:rowOff>
    </xdr:from>
    <xdr:to>
      <xdr:col>12</xdr:col>
      <xdr:colOff>266700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24575" y="2076450"/>
          <a:ext cx="2990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Helv"/>
              <a:ea typeface="Helv"/>
              <a:cs typeface="Helv"/>
            </a:rPr>
            <a:t>Noms utilisés + coordonnées des cellules</a:t>
          </a:r>
        </a:p>
      </xdr:txBody>
    </xdr:sp>
    <xdr:clientData/>
  </xdr:twoCellAnchor>
  <xdr:twoCellAnchor>
    <xdr:from>
      <xdr:col>8</xdr:col>
      <xdr:colOff>476250</xdr:colOff>
      <xdr:row>24</xdr:row>
      <xdr:rowOff>19050</xdr:rowOff>
    </xdr:from>
    <xdr:to>
      <xdr:col>12</xdr:col>
      <xdr:colOff>47625</xdr:colOff>
      <xdr:row>28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72200" y="4562475"/>
          <a:ext cx="2724150" cy="6953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La colonne H  contient des éléments pour l'ajustement automatique du nombre de lignes.
Les jours cumulés en fin de mois sont reportés en zone C40:D51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9</xdr:row>
      <xdr:rowOff>9525</xdr:rowOff>
    </xdr:from>
    <xdr:to>
      <xdr:col>13</xdr:col>
      <xdr:colOff>438150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2085975"/>
          <a:ext cx="2990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Helv"/>
              <a:ea typeface="Helv"/>
              <a:cs typeface="Helv"/>
            </a:rPr>
            <a:t>Noms utilisés + coordonnées des cellules</a:t>
          </a:r>
        </a:p>
      </xdr:txBody>
    </xdr:sp>
    <xdr:clientData/>
  </xdr:twoCellAnchor>
  <xdr:twoCellAnchor>
    <xdr:from>
      <xdr:col>9</xdr:col>
      <xdr:colOff>523875</xdr:colOff>
      <xdr:row>20</xdr:row>
      <xdr:rowOff>47625</xdr:rowOff>
    </xdr:from>
    <xdr:to>
      <xdr:col>13</xdr:col>
      <xdr:colOff>723900</xdr:colOff>
      <xdr:row>23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00800" y="3952875"/>
          <a:ext cx="3248025" cy="5429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Les colonnes H et I contiennent des éléments pour l'ajustement automatique du nombre de lignes ainsi que pour le passage au mode linéaire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A1">
      <selection activeCell="G8" sqref="G8"/>
    </sheetView>
  </sheetViews>
  <sheetFormatPr defaultColWidth="11.421875" defaultRowHeight="12.75"/>
  <cols>
    <col min="1" max="1" width="11.140625" style="0" customWidth="1"/>
    <col min="2" max="2" width="13.28125" style="0" customWidth="1"/>
    <col min="3" max="3" width="15.7109375" style="0" customWidth="1"/>
    <col min="6" max="6" width="12.00390625" style="0" customWidth="1"/>
    <col min="7" max="7" width="10.421875" style="0" customWidth="1"/>
    <col min="8" max="8" width="10.7109375" style="0" hidden="1" customWidth="1"/>
    <col min="9" max="9" width="10.7109375" style="0" customWidth="1"/>
    <col min="10" max="10" width="13.7109375" style="0" customWidth="1"/>
  </cols>
  <sheetData>
    <row r="1" spans="2:6" ht="24.75" thickBot="1" thickTop="1">
      <c r="B1" s="24" t="s">
        <v>0</v>
      </c>
      <c r="C1" s="25"/>
      <c r="D1" s="25"/>
      <c r="E1" s="25"/>
      <c r="F1" s="26"/>
    </row>
    <row r="2" ht="25.5" customHeight="1" thickTop="1">
      <c r="A2" s="47" t="s">
        <v>56</v>
      </c>
    </row>
    <row r="3" spans="1:7" ht="19.5">
      <c r="A3" s="5" t="s">
        <v>1</v>
      </c>
      <c r="B3" s="6"/>
      <c r="C3" s="7"/>
      <c r="D3" s="8"/>
      <c r="E3" s="19" t="s">
        <v>2</v>
      </c>
      <c r="F3" s="20"/>
      <c r="G3" s="30">
        <v>5</v>
      </c>
    </row>
    <row r="4" spans="1:7" ht="19.5">
      <c r="A4" s="9" t="s">
        <v>3</v>
      </c>
      <c r="B4" s="10"/>
      <c r="C4" s="28">
        <v>4000</v>
      </c>
      <c r="D4" s="29"/>
      <c r="E4" s="21" t="s">
        <v>4</v>
      </c>
      <c r="F4" s="22"/>
      <c r="G4" s="23">
        <f>(100/d)/100</f>
        <v>0.2</v>
      </c>
    </row>
    <row r="5" spans="1:4" ht="15.75">
      <c r="A5" s="11" t="s">
        <v>5</v>
      </c>
      <c r="B5" s="12"/>
      <c r="C5" s="13" t="s">
        <v>6</v>
      </c>
      <c r="D5" s="31">
        <v>1</v>
      </c>
    </row>
    <row r="6" spans="1:4" ht="15.75">
      <c r="A6" s="14"/>
      <c r="B6" s="15"/>
      <c r="C6" s="13" t="s">
        <v>7</v>
      </c>
      <c r="D6" s="31">
        <v>1</v>
      </c>
    </row>
    <row r="7" spans="1:4" ht="15.75">
      <c r="A7" s="16"/>
      <c r="B7" s="17"/>
      <c r="C7" s="18" t="s">
        <v>10</v>
      </c>
      <c r="D7" s="32">
        <v>2002</v>
      </c>
    </row>
    <row r="8" spans="7:8" ht="12.75">
      <c r="G8" s="2"/>
      <c r="H8" s="2">
        <f>LOOKUP(M,mois,cumul)</f>
        <v>0</v>
      </c>
    </row>
    <row r="9" spans="7:8" ht="13.5" thickBot="1">
      <c r="G9" s="1"/>
      <c r="H9" s="1"/>
    </row>
    <row r="10" spans="2:8" ht="16.5" thickBot="1">
      <c r="B10" s="36" t="s">
        <v>17</v>
      </c>
      <c r="C10" s="36" t="s">
        <v>18</v>
      </c>
      <c r="D10" s="36" t="s">
        <v>19</v>
      </c>
      <c r="E10" s="36" t="s">
        <v>20</v>
      </c>
      <c r="F10" s="36" t="s">
        <v>21</v>
      </c>
      <c r="G10" s="1"/>
      <c r="H10" s="1"/>
    </row>
    <row r="11" spans="2:8" ht="12.75">
      <c r="B11" s="34">
        <f>A</f>
        <v>2002</v>
      </c>
      <c r="C11" s="37">
        <f>VO</f>
        <v>4000</v>
      </c>
      <c r="D11" s="37">
        <f>IF(J=1,VO*T*(13-M)/12,VO*T*(365-(r+J))/365)</f>
        <v>800</v>
      </c>
      <c r="E11" s="37">
        <f>D11</f>
        <v>800</v>
      </c>
      <c r="F11" s="37">
        <f aca="true" t="shared" si="0" ref="F11:F29">IF(nbr&lt;1,"",C11-E11)</f>
        <v>3200</v>
      </c>
      <c r="G11" s="1"/>
      <c r="H11" s="1">
        <f>IF(AND(J=1,M=1),d,d+1)</f>
        <v>5</v>
      </c>
    </row>
    <row r="12" spans="2:11" ht="12.75">
      <c r="B12" s="34">
        <f aca="true" t="shared" si="1" ref="B12:B29">IF(nbr&lt;1,"",B11+1)</f>
        <v>2003</v>
      </c>
      <c r="C12" s="38">
        <f aca="true" t="shared" si="2" ref="C12:C29">IF(nbr&lt;1,"",VO)</f>
        <v>4000</v>
      </c>
      <c r="D12" s="38">
        <f>IF(nbr&lt;1,"",VO*T)</f>
        <v>800</v>
      </c>
      <c r="E12" s="38">
        <f aca="true" t="shared" si="3" ref="E12:E29">IF(nbr&lt;1,"",E11+D12)</f>
        <v>1600</v>
      </c>
      <c r="F12" s="38">
        <f t="shared" si="0"/>
        <v>2400</v>
      </c>
      <c r="G12" s="1"/>
      <c r="H12" s="1">
        <f aca="true" t="shared" si="4" ref="H12:H29">H11-1</f>
        <v>4</v>
      </c>
      <c r="J12" s="3" t="s">
        <v>8</v>
      </c>
      <c r="K12" s="3" t="s">
        <v>9</v>
      </c>
    </row>
    <row r="13" spans="2:11" ht="12.75">
      <c r="B13" s="34">
        <f t="shared" si="1"/>
        <v>2004</v>
      </c>
      <c r="C13" s="38">
        <f t="shared" si="2"/>
        <v>4000</v>
      </c>
      <c r="D13" s="38">
        <f aca="true" t="shared" si="5" ref="D13:D29">IF(nbr&lt;1,"",IF(d&lt;$H$11,IF(nbr=1,ann-an,VO*T),VO*T))</f>
        <v>800</v>
      </c>
      <c r="E13" s="38">
        <f t="shared" si="3"/>
        <v>2400</v>
      </c>
      <c r="F13" s="38">
        <f t="shared" si="0"/>
        <v>1600</v>
      </c>
      <c r="G13" s="1"/>
      <c r="H13" s="1">
        <f t="shared" si="4"/>
        <v>3</v>
      </c>
      <c r="J13" s="3" t="s">
        <v>11</v>
      </c>
      <c r="K13" s="3" t="s">
        <v>12</v>
      </c>
    </row>
    <row r="14" spans="2:11" ht="12.75">
      <c r="B14" s="34">
        <f t="shared" si="1"/>
        <v>2005</v>
      </c>
      <c r="C14" s="38">
        <f t="shared" si="2"/>
        <v>4000</v>
      </c>
      <c r="D14" s="38">
        <f t="shared" si="5"/>
        <v>800</v>
      </c>
      <c r="E14" s="38">
        <f t="shared" si="3"/>
        <v>3200</v>
      </c>
      <c r="F14" s="38">
        <f t="shared" si="0"/>
        <v>800</v>
      </c>
      <c r="G14" s="1"/>
      <c r="H14" s="1">
        <f t="shared" si="4"/>
        <v>2</v>
      </c>
      <c r="J14" s="3" t="s">
        <v>13</v>
      </c>
      <c r="K14" s="3" t="s">
        <v>14</v>
      </c>
    </row>
    <row r="15" spans="2:11" ht="12.75">
      <c r="B15" s="34">
        <f t="shared" si="1"/>
        <v>2006</v>
      </c>
      <c r="C15" s="38">
        <f t="shared" si="2"/>
        <v>4000</v>
      </c>
      <c r="D15" s="38">
        <f t="shared" si="5"/>
        <v>800</v>
      </c>
      <c r="E15" s="38">
        <f t="shared" si="3"/>
        <v>4000</v>
      </c>
      <c r="F15" s="38">
        <f t="shared" si="0"/>
        <v>0</v>
      </c>
      <c r="G15" s="1"/>
      <c r="H15" s="1">
        <f t="shared" si="4"/>
        <v>1</v>
      </c>
      <c r="J15" s="3" t="s">
        <v>15</v>
      </c>
      <c r="K15" s="3" t="s">
        <v>16</v>
      </c>
    </row>
    <row r="16" spans="2:11" ht="12.75">
      <c r="B16" s="34">
        <f t="shared" si="1"/>
      </c>
      <c r="C16" s="38">
        <f t="shared" si="2"/>
      </c>
      <c r="D16" s="38">
        <f t="shared" si="5"/>
      </c>
      <c r="E16" s="38">
        <f t="shared" si="3"/>
      </c>
      <c r="F16" s="38">
        <f t="shared" si="0"/>
      </c>
      <c r="G16" s="1"/>
      <c r="H16" s="1">
        <f t="shared" si="4"/>
        <v>0</v>
      </c>
      <c r="J16" s="3" t="s">
        <v>22</v>
      </c>
      <c r="K16" s="3" t="s">
        <v>23</v>
      </c>
    </row>
    <row r="17" spans="2:11" ht="12.75">
      <c r="B17" s="34">
        <f t="shared" si="1"/>
      </c>
      <c r="C17" s="38">
        <f t="shared" si="2"/>
      </c>
      <c r="D17" s="38">
        <f t="shared" si="5"/>
      </c>
      <c r="E17" s="38">
        <f t="shared" si="3"/>
      </c>
      <c r="F17" s="38">
        <f t="shared" si="0"/>
      </c>
      <c r="G17" s="1"/>
      <c r="H17" s="1">
        <f t="shared" si="4"/>
        <v>-1</v>
      </c>
      <c r="J17" s="3" t="s">
        <v>24</v>
      </c>
      <c r="K17" s="3" t="s">
        <v>25</v>
      </c>
    </row>
    <row r="18" spans="2:11" ht="12.75">
      <c r="B18" s="34">
        <f t="shared" si="1"/>
      </c>
      <c r="C18" s="38">
        <f t="shared" si="2"/>
      </c>
      <c r="D18" s="38">
        <f t="shared" si="5"/>
      </c>
      <c r="E18" s="38">
        <f t="shared" si="3"/>
      </c>
      <c r="F18" s="38">
        <f t="shared" si="0"/>
      </c>
      <c r="G18" s="1"/>
      <c r="H18" s="1">
        <f t="shared" si="4"/>
        <v>-2</v>
      </c>
      <c r="J18" s="3" t="s">
        <v>26</v>
      </c>
      <c r="K18" s="3" t="s">
        <v>27</v>
      </c>
    </row>
    <row r="19" spans="2:11" ht="12.75">
      <c r="B19" s="34">
        <f t="shared" si="1"/>
      </c>
      <c r="C19" s="38">
        <f t="shared" si="2"/>
      </c>
      <c r="D19" s="38">
        <f t="shared" si="5"/>
      </c>
      <c r="E19" s="38">
        <f t="shared" si="3"/>
      </c>
      <c r="F19" s="38">
        <f t="shared" si="0"/>
      </c>
      <c r="G19" s="1"/>
      <c r="H19" s="1">
        <f t="shared" si="4"/>
        <v>-3</v>
      </c>
      <c r="J19" s="3" t="s">
        <v>28</v>
      </c>
      <c r="K19" s="3" t="s">
        <v>29</v>
      </c>
    </row>
    <row r="20" spans="2:11" ht="12.75">
      <c r="B20" s="34">
        <f t="shared" si="1"/>
      </c>
      <c r="C20" s="38">
        <f t="shared" si="2"/>
      </c>
      <c r="D20" s="38">
        <f t="shared" si="5"/>
      </c>
      <c r="E20" s="38">
        <f t="shared" si="3"/>
      </c>
      <c r="F20" s="38">
        <f t="shared" si="0"/>
      </c>
      <c r="G20" s="1"/>
      <c r="H20" s="1">
        <f t="shared" si="4"/>
        <v>-4</v>
      </c>
      <c r="J20" s="3" t="s">
        <v>30</v>
      </c>
      <c r="K20" s="3" t="s">
        <v>31</v>
      </c>
    </row>
    <row r="21" spans="2:11" ht="12.75">
      <c r="B21" s="34">
        <f t="shared" si="1"/>
      </c>
      <c r="C21" s="38">
        <f t="shared" si="2"/>
      </c>
      <c r="D21" s="38">
        <f t="shared" si="5"/>
      </c>
      <c r="E21" s="38">
        <f t="shared" si="3"/>
      </c>
      <c r="F21" s="38">
        <f t="shared" si="0"/>
      </c>
      <c r="G21" s="1"/>
      <c r="H21" s="1">
        <f t="shared" si="4"/>
        <v>-5</v>
      </c>
      <c r="J21" s="3" t="s">
        <v>32</v>
      </c>
      <c r="K21" s="3" t="s">
        <v>33</v>
      </c>
    </row>
    <row r="22" spans="2:11" ht="12.75">
      <c r="B22" s="34">
        <f t="shared" si="1"/>
      </c>
      <c r="C22" s="38">
        <f t="shared" si="2"/>
      </c>
      <c r="D22" s="38">
        <f t="shared" si="5"/>
      </c>
      <c r="E22" s="38">
        <f t="shared" si="3"/>
      </c>
      <c r="F22" s="38">
        <f t="shared" si="0"/>
      </c>
      <c r="G22" s="1"/>
      <c r="H22" s="1">
        <f t="shared" si="4"/>
        <v>-6</v>
      </c>
      <c r="J22" s="3" t="s">
        <v>34</v>
      </c>
      <c r="K22" s="3" t="s">
        <v>35</v>
      </c>
    </row>
    <row r="23" spans="2:11" ht="12.75">
      <c r="B23" s="34">
        <f t="shared" si="1"/>
      </c>
      <c r="C23" s="38">
        <f t="shared" si="2"/>
      </c>
      <c r="D23" s="38">
        <f t="shared" si="5"/>
      </c>
      <c r="E23" s="38">
        <f t="shared" si="3"/>
      </c>
      <c r="F23" s="38">
        <f t="shared" si="0"/>
      </c>
      <c r="G23" s="1"/>
      <c r="H23" s="1">
        <f t="shared" si="4"/>
        <v>-7</v>
      </c>
      <c r="J23" s="3" t="s">
        <v>36</v>
      </c>
      <c r="K23" s="3" t="s">
        <v>37</v>
      </c>
    </row>
    <row r="24" spans="2:8" ht="12.75">
      <c r="B24" s="34">
        <f t="shared" si="1"/>
      </c>
      <c r="C24" s="38">
        <f t="shared" si="2"/>
      </c>
      <c r="D24" s="38">
        <f t="shared" si="5"/>
      </c>
      <c r="E24" s="38">
        <f t="shared" si="3"/>
      </c>
      <c r="F24" s="38">
        <f t="shared" si="0"/>
      </c>
      <c r="G24" s="1"/>
      <c r="H24" s="1">
        <f t="shared" si="4"/>
        <v>-8</v>
      </c>
    </row>
    <row r="25" spans="2:8" ht="12.75">
      <c r="B25" s="34">
        <f t="shared" si="1"/>
      </c>
      <c r="C25" s="38">
        <f t="shared" si="2"/>
      </c>
      <c r="D25" s="38">
        <f t="shared" si="5"/>
      </c>
      <c r="E25" s="38">
        <f t="shared" si="3"/>
      </c>
      <c r="F25" s="38">
        <f t="shared" si="0"/>
      </c>
      <c r="G25" s="1"/>
      <c r="H25" s="1">
        <f t="shared" si="4"/>
        <v>-9</v>
      </c>
    </row>
    <row r="26" spans="2:8" ht="12.75">
      <c r="B26" s="34">
        <f t="shared" si="1"/>
      </c>
      <c r="C26" s="38">
        <f t="shared" si="2"/>
      </c>
      <c r="D26" s="38">
        <f t="shared" si="5"/>
      </c>
      <c r="E26" s="38">
        <f t="shared" si="3"/>
      </c>
      <c r="F26" s="38">
        <f t="shared" si="0"/>
      </c>
      <c r="G26" s="1"/>
      <c r="H26" s="1">
        <f t="shared" si="4"/>
        <v>-10</v>
      </c>
    </row>
    <row r="27" spans="2:8" ht="12.75">
      <c r="B27" s="34">
        <f t="shared" si="1"/>
      </c>
      <c r="C27" s="38">
        <f t="shared" si="2"/>
      </c>
      <c r="D27" s="38">
        <f t="shared" si="5"/>
      </c>
      <c r="E27" s="38">
        <f t="shared" si="3"/>
      </c>
      <c r="F27" s="38">
        <f t="shared" si="0"/>
      </c>
      <c r="G27" s="1"/>
      <c r="H27" s="1">
        <f t="shared" si="4"/>
        <v>-11</v>
      </c>
    </row>
    <row r="28" spans="2:8" ht="12.75">
      <c r="B28" s="34">
        <f t="shared" si="1"/>
      </c>
      <c r="C28" s="38">
        <f t="shared" si="2"/>
      </c>
      <c r="D28" s="38">
        <f t="shared" si="5"/>
      </c>
      <c r="E28" s="38">
        <f t="shared" si="3"/>
      </c>
      <c r="F28" s="38">
        <f t="shared" si="0"/>
      </c>
      <c r="G28" s="1"/>
      <c r="H28" s="1">
        <f t="shared" si="4"/>
        <v>-12</v>
      </c>
    </row>
    <row r="29" spans="2:8" ht="13.5" thickBot="1">
      <c r="B29" s="35">
        <f t="shared" si="1"/>
      </c>
      <c r="C29" s="39">
        <f t="shared" si="2"/>
      </c>
      <c r="D29" s="39">
        <f t="shared" si="5"/>
      </c>
      <c r="E29" s="39">
        <f t="shared" si="3"/>
      </c>
      <c r="F29" s="39">
        <f t="shared" si="0"/>
      </c>
      <c r="G29" s="1"/>
      <c r="H29" s="1">
        <f t="shared" si="4"/>
        <v>-13</v>
      </c>
    </row>
    <row r="30" spans="2:6" ht="12.75">
      <c r="B30" s="33"/>
      <c r="C30" s="33"/>
      <c r="D30" s="33"/>
      <c r="E30" s="33"/>
      <c r="F30" s="33"/>
    </row>
    <row r="40" spans="3:4" ht="12.75">
      <c r="C40">
        <v>1</v>
      </c>
      <c r="D40">
        <v>0</v>
      </c>
    </row>
    <row r="41" spans="3:4" ht="12.75">
      <c r="C41">
        <v>2</v>
      </c>
      <c r="D41">
        <v>31</v>
      </c>
    </row>
    <row r="42" spans="3:4" ht="12.75">
      <c r="C42">
        <v>3</v>
      </c>
      <c r="D42">
        <v>59</v>
      </c>
    </row>
    <row r="43" spans="3:4" ht="12.75">
      <c r="C43">
        <v>4</v>
      </c>
      <c r="D43">
        <v>90</v>
      </c>
    </row>
    <row r="44" spans="3:4" ht="12.75">
      <c r="C44">
        <v>5</v>
      </c>
      <c r="D44">
        <v>120</v>
      </c>
    </row>
    <row r="45" spans="3:4" ht="12.75">
      <c r="C45">
        <v>6</v>
      </c>
      <c r="D45">
        <v>151</v>
      </c>
    </row>
    <row r="46" spans="3:4" ht="12.75">
      <c r="C46">
        <v>7</v>
      </c>
      <c r="D46">
        <v>181</v>
      </c>
    </row>
    <row r="47" spans="3:4" ht="12.75">
      <c r="C47">
        <v>8</v>
      </c>
      <c r="D47">
        <v>212</v>
      </c>
    </row>
    <row r="48" spans="3:4" ht="12.75">
      <c r="C48">
        <v>9</v>
      </c>
      <c r="D48">
        <v>243</v>
      </c>
    </row>
    <row r="49" spans="3:4" ht="12.75">
      <c r="C49">
        <v>10</v>
      </c>
      <c r="D49">
        <v>273</v>
      </c>
    </row>
    <row r="50" spans="3:4" ht="12.75">
      <c r="C50">
        <v>11</v>
      </c>
      <c r="D50">
        <v>304</v>
      </c>
    </row>
    <row r="51" spans="3:4" ht="12.75">
      <c r="C51">
        <v>12</v>
      </c>
      <c r="D51">
        <v>334</v>
      </c>
    </row>
  </sheetData>
  <printOptions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11.140625" style="0" customWidth="1"/>
    <col min="2" max="2" width="13.140625" style="0" customWidth="1"/>
    <col min="3" max="3" width="17.140625" style="0" customWidth="1"/>
    <col min="6" max="6" width="14.00390625" style="0" customWidth="1"/>
    <col min="7" max="7" width="9.8515625" style="0" customWidth="1"/>
    <col min="8" max="8" width="3.57421875" style="0" hidden="1" customWidth="1"/>
    <col min="9" max="9" width="10.7109375" style="0" hidden="1" customWidth="1"/>
  </cols>
  <sheetData>
    <row r="1" spans="2:7" ht="24.75" thickBot="1" thickTop="1">
      <c r="B1" s="24" t="s">
        <v>52</v>
      </c>
      <c r="C1" s="25"/>
      <c r="D1" s="25"/>
      <c r="E1" s="25"/>
      <c r="F1" s="26"/>
      <c r="G1" s="27"/>
    </row>
    <row r="2" spans="1:7" ht="26.25" customHeight="1" thickTop="1">
      <c r="A2" s="47" t="s">
        <v>56</v>
      </c>
      <c r="B2" s="27"/>
      <c r="C2" s="27"/>
      <c r="D2" s="27"/>
      <c r="E2" s="27"/>
      <c r="F2" s="27"/>
      <c r="G2" s="27"/>
    </row>
    <row r="3" spans="1:7" ht="19.5">
      <c r="A3" s="5" t="s">
        <v>1</v>
      </c>
      <c r="B3" s="6"/>
      <c r="C3" s="7"/>
      <c r="D3" s="8"/>
      <c r="E3" s="19" t="s">
        <v>2</v>
      </c>
      <c r="F3" s="20"/>
      <c r="G3" s="30">
        <v>10</v>
      </c>
    </row>
    <row r="4" spans="1:7" ht="19.5">
      <c r="A4" s="9" t="s">
        <v>3</v>
      </c>
      <c r="B4" s="10"/>
      <c r="C4" s="28">
        <v>650000</v>
      </c>
      <c r="D4" s="29"/>
      <c r="E4" s="21" t="s">
        <v>4</v>
      </c>
      <c r="F4" s="22"/>
      <c r="G4" s="23">
        <f>IF(OR(DUREE=3,DUREE=4),((100/DUREE)/100)*1.5,IF(OR(DUREE=5,DUREE=6),((100/DUREE)/100)*2,((100/DUREE)/100)*2.5))</f>
        <v>0.25</v>
      </c>
    </row>
    <row r="5" spans="1:7" ht="15.75">
      <c r="A5" s="11" t="s">
        <v>53</v>
      </c>
      <c r="B5" s="12"/>
      <c r="C5" s="13" t="s">
        <v>6</v>
      </c>
      <c r="D5" s="31">
        <v>1</v>
      </c>
      <c r="E5" s="27"/>
      <c r="F5" s="27"/>
      <c r="G5" s="27"/>
    </row>
    <row r="6" spans="1:7" ht="15.75">
      <c r="A6" s="14"/>
      <c r="B6" s="15"/>
      <c r="C6" s="13" t="s">
        <v>7</v>
      </c>
      <c r="D6" s="31">
        <v>12</v>
      </c>
      <c r="E6" s="27"/>
      <c r="F6" s="27"/>
      <c r="G6" s="27"/>
    </row>
    <row r="7" spans="1:7" ht="15.75">
      <c r="A7" s="16"/>
      <c r="B7" s="17"/>
      <c r="C7" s="18" t="s">
        <v>10</v>
      </c>
      <c r="D7" s="32">
        <v>1997</v>
      </c>
      <c r="E7" s="27"/>
      <c r="F7" s="27"/>
      <c r="G7" s="27"/>
    </row>
    <row r="8" spans="2:8" ht="12.75">
      <c r="B8" s="27"/>
      <c r="C8" s="27"/>
      <c r="D8" s="27"/>
      <c r="E8" s="27"/>
      <c r="F8" s="27"/>
      <c r="G8" s="2"/>
      <c r="H8" s="2"/>
    </row>
    <row r="9" spans="2:8" ht="13.5" thickBot="1">
      <c r="B9" s="27"/>
      <c r="C9" s="27"/>
      <c r="D9" s="27"/>
      <c r="E9" s="27"/>
      <c r="F9" s="27"/>
      <c r="G9" s="2"/>
      <c r="H9" s="1"/>
    </row>
    <row r="10" spans="2:9" ht="16.5" thickBot="1">
      <c r="B10" s="36" t="s">
        <v>17</v>
      </c>
      <c r="C10" s="36" t="s">
        <v>54</v>
      </c>
      <c r="D10" s="36" t="s">
        <v>19</v>
      </c>
      <c r="E10" s="36" t="s">
        <v>20</v>
      </c>
      <c r="F10" s="36" t="s">
        <v>55</v>
      </c>
      <c r="G10" s="2"/>
      <c r="H10" s="1"/>
      <c r="I10" s="4"/>
    </row>
    <row r="11" spans="2:9" ht="12.75">
      <c r="B11" s="41">
        <f>ANNEEdebut</f>
        <v>1997</v>
      </c>
      <c r="C11" s="44">
        <f>VNCdebut</f>
        <v>650000</v>
      </c>
      <c r="D11" s="44">
        <f>VNCdebut*TAUXdeg*((13-MOISdebut)/12)</f>
        <v>13541.666666666666</v>
      </c>
      <c r="E11" s="44">
        <f>D11</f>
        <v>13541.666666666666</v>
      </c>
      <c r="F11" s="44">
        <f>C11-E11</f>
        <v>636458.3333333334</v>
      </c>
      <c r="G11" s="2"/>
      <c r="H11" s="1">
        <f>DUREE</f>
        <v>10</v>
      </c>
      <c r="I11" s="4">
        <f>(100/H11)/100</f>
        <v>0.1</v>
      </c>
    </row>
    <row r="12" spans="2:12" ht="12.75">
      <c r="B12" s="42">
        <f>IF(lignes&lt;1,"",B11+1)</f>
        <v>1998</v>
      </c>
      <c r="C12" s="45">
        <f>IF(lignes&lt;1,"",F11)</f>
        <v>636458.3333333334</v>
      </c>
      <c r="D12" s="45">
        <f>C12*TAUXdeg</f>
        <v>159114.58333333334</v>
      </c>
      <c r="E12" s="45">
        <f>IF(lignes&lt;1,"",E11+D12)</f>
        <v>172656.25</v>
      </c>
      <c r="F12" s="45">
        <f>IF(lignes&lt;1,"",C12-D12)</f>
        <v>477343.75</v>
      </c>
      <c r="G12" s="2"/>
      <c r="H12" s="1">
        <f>H11-1</f>
        <v>9</v>
      </c>
      <c r="I12" s="4">
        <f aca="true" t="shared" si="0" ref="I12:I27">(100/H12)/100</f>
        <v>0.1111111111111111</v>
      </c>
      <c r="K12" s="3" t="s">
        <v>38</v>
      </c>
      <c r="L12" s="3" t="s">
        <v>39</v>
      </c>
    </row>
    <row r="13" spans="2:12" ht="12.75">
      <c r="B13" s="42">
        <f aca="true" t="shared" si="1" ref="B13:B28">IF(lignes&lt;1,"",B12+1)</f>
        <v>1999</v>
      </c>
      <c r="C13" s="45">
        <f aca="true" t="shared" si="2" ref="C13:C28">IF(lignes&lt;1,"",F12)</f>
        <v>477343.75</v>
      </c>
      <c r="D13" s="45">
        <f>IF(lignes&lt;1,"",IF(TAUXlin&gt;TAUXdeg,C13*TAUXlin,C13*TAUXdeg))</f>
        <v>119335.9375</v>
      </c>
      <c r="E13" s="45">
        <f aca="true" t="shared" si="3" ref="E13:E28">IF(lignes&lt;1,"",E12+D13)</f>
        <v>291992.1875</v>
      </c>
      <c r="F13" s="45">
        <f aca="true" t="shared" si="4" ref="F13:F28">IF(lignes&lt;1,"",C13-D13)</f>
        <v>358007.8125</v>
      </c>
      <c r="G13" s="2"/>
      <c r="H13" s="1">
        <f aca="true" t="shared" si="5" ref="H13:H28">H12-1</f>
        <v>8</v>
      </c>
      <c r="I13" s="4">
        <f t="shared" si="0"/>
        <v>0.125</v>
      </c>
      <c r="K13" s="3" t="s">
        <v>40</v>
      </c>
      <c r="L13" s="3" t="s">
        <v>41</v>
      </c>
    </row>
    <row r="14" spans="2:12" ht="12.75">
      <c r="B14" s="42">
        <f t="shared" si="1"/>
        <v>2000</v>
      </c>
      <c r="C14" s="45">
        <f t="shared" si="2"/>
        <v>358007.8125</v>
      </c>
      <c r="D14" s="45">
        <f aca="true" t="shared" si="6" ref="D14:D29">IF(lignes&lt;1,"",IF(TAUXlin&gt;TAUXdeg,C14*TAUXlin,C14*TAUXdeg))</f>
        <v>89501.953125</v>
      </c>
      <c r="E14" s="45">
        <f t="shared" si="3"/>
        <v>381494.140625</v>
      </c>
      <c r="F14" s="45">
        <f t="shared" si="4"/>
        <v>268505.859375</v>
      </c>
      <c r="G14" s="2"/>
      <c r="H14" s="1">
        <f t="shared" si="5"/>
        <v>7</v>
      </c>
      <c r="I14" s="4">
        <f t="shared" si="0"/>
        <v>0.14285714285714288</v>
      </c>
      <c r="K14" s="3" t="s">
        <v>42</v>
      </c>
      <c r="L14" s="3" t="s">
        <v>43</v>
      </c>
    </row>
    <row r="15" spans="2:12" ht="12.75">
      <c r="B15" s="42">
        <f t="shared" si="1"/>
        <v>2001</v>
      </c>
      <c r="C15" s="45">
        <f t="shared" si="2"/>
        <v>268505.859375</v>
      </c>
      <c r="D15" s="45">
        <f t="shared" si="6"/>
        <v>67126.46484375</v>
      </c>
      <c r="E15" s="45">
        <f t="shared" si="3"/>
        <v>448620.60546875</v>
      </c>
      <c r="F15" s="45">
        <f t="shared" si="4"/>
        <v>201379.39453125</v>
      </c>
      <c r="G15" s="2"/>
      <c r="H15" s="1">
        <f t="shared" si="5"/>
        <v>6</v>
      </c>
      <c r="I15" s="4">
        <f t="shared" si="0"/>
        <v>0.16666666666666669</v>
      </c>
      <c r="K15" s="3" t="s">
        <v>44</v>
      </c>
      <c r="L15" s="3" t="s">
        <v>45</v>
      </c>
    </row>
    <row r="16" spans="2:12" ht="12.75">
      <c r="B16" s="42">
        <f t="shared" si="1"/>
        <v>2002</v>
      </c>
      <c r="C16" s="45">
        <f t="shared" si="2"/>
        <v>201379.39453125</v>
      </c>
      <c r="D16" s="45">
        <f t="shared" si="6"/>
        <v>50344.8486328125</v>
      </c>
      <c r="E16" s="45">
        <f t="shared" si="3"/>
        <v>498965.4541015625</v>
      </c>
      <c r="F16" s="45">
        <f t="shared" si="4"/>
        <v>151034.5458984375</v>
      </c>
      <c r="G16" s="2"/>
      <c r="H16" s="1">
        <f t="shared" si="5"/>
        <v>5</v>
      </c>
      <c r="I16" s="4">
        <f t="shared" si="0"/>
        <v>0.2</v>
      </c>
      <c r="K16" s="3" t="s">
        <v>46</v>
      </c>
      <c r="L16" s="3" t="s">
        <v>47</v>
      </c>
    </row>
    <row r="17" spans="2:12" ht="12.75">
      <c r="B17" s="42">
        <f t="shared" si="1"/>
        <v>2003</v>
      </c>
      <c r="C17" s="45">
        <f t="shared" si="2"/>
        <v>151034.5458984375</v>
      </c>
      <c r="D17" s="45">
        <f t="shared" si="6"/>
        <v>37758.636474609375</v>
      </c>
      <c r="E17" s="45">
        <f t="shared" si="3"/>
        <v>536724.0905761719</v>
      </c>
      <c r="F17" s="45">
        <f t="shared" si="4"/>
        <v>113275.90942382812</v>
      </c>
      <c r="G17" s="2"/>
      <c r="H17" s="1">
        <f t="shared" si="5"/>
        <v>4</v>
      </c>
      <c r="I17" s="4">
        <f t="shared" si="0"/>
        <v>0.25</v>
      </c>
      <c r="K17" s="3" t="s">
        <v>48</v>
      </c>
      <c r="L17" s="3" t="s">
        <v>49</v>
      </c>
    </row>
    <row r="18" spans="2:12" ht="12.75">
      <c r="B18" s="42">
        <f t="shared" si="1"/>
        <v>2004</v>
      </c>
      <c r="C18" s="45">
        <f t="shared" si="2"/>
        <v>113275.90942382812</v>
      </c>
      <c r="D18" s="45">
        <f t="shared" si="6"/>
        <v>37758.63647460938</v>
      </c>
      <c r="E18" s="45">
        <f t="shared" si="3"/>
        <v>574482.7270507812</v>
      </c>
      <c r="F18" s="45">
        <f t="shared" si="4"/>
        <v>75517.27294921875</v>
      </c>
      <c r="G18" s="2"/>
      <c r="H18" s="1">
        <f t="shared" si="5"/>
        <v>3</v>
      </c>
      <c r="I18" s="4">
        <f t="shared" si="0"/>
        <v>0.33333333333333337</v>
      </c>
      <c r="K18" s="3" t="s">
        <v>50</v>
      </c>
      <c r="L18" s="3" t="s">
        <v>51</v>
      </c>
    </row>
    <row r="19" spans="2:9" ht="12.75">
      <c r="B19" s="42">
        <f t="shared" si="1"/>
        <v>2005</v>
      </c>
      <c r="C19" s="45">
        <f t="shared" si="2"/>
        <v>75517.27294921875</v>
      </c>
      <c r="D19" s="45">
        <f t="shared" si="6"/>
        <v>37758.636474609375</v>
      </c>
      <c r="E19" s="45">
        <f t="shared" si="3"/>
        <v>612241.3635253906</v>
      </c>
      <c r="F19" s="45">
        <f t="shared" si="4"/>
        <v>37758.636474609375</v>
      </c>
      <c r="G19" s="2"/>
      <c r="H19" s="1">
        <f t="shared" si="5"/>
        <v>2</v>
      </c>
      <c r="I19" s="4">
        <f t="shared" si="0"/>
        <v>0.5</v>
      </c>
    </row>
    <row r="20" spans="2:9" ht="12.75">
      <c r="B20" s="42">
        <f t="shared" si="1"/>
        <v>2006</v>
      </c>
      <c r="C20" s="45">
        <f t="shared" si="2"/>
        <v>37758.636474609375</v>
      </c>
      <c r="D20" s="45">
        <f t="shared" si="6"/>
        <v>37758.636474609375</v>
      </c>
      <c r="E20" s="45">
        <f t="shared" si="3"/>
        <v>650000</v>
      </c>
      <c r="F20" s="45">
        <f t="shared" si="4"/>
        <v>0</v>
      </c>
      <c r="G20" s="2"/>
      <c r="H20" s="1">
        <f t="shared" si="5"/>
        <v>1</v>
      </c>
      <c r="I20" s="4">
        <f t="shared" si="0"/>
        <v>1</v>
      </c>
    </row>
    <row r="21" spans="2:9" ht="12.75">
      <c r="B21" s="42">
        <f t="shared" si="1"/>
      </c>
      <c r="C21" s="45">
        <f t="shared" si="2"/>
      </c>
      <c r="D21" s="45">
        <f t="shared" si="6"/>
      </c>
      <c r="E21" s="45">
        <f t="shared" si="3"/>
      </c>
      <c r="F21" s="45">
        <f t="shared" si="4"/>
      </c>
      <c r="G21" s="2"/>
      <c r="H21" s="1">
        <f t="shared" si="5"/>
        <v>0</v>
      </c>
      <c r="I21" s="4" t="e">
        <f t="shared" si="0"/>
        <v>#DIV/0!</v>
      </c>
    </row>
    <row r="22" spans="2:11" ht="12.75">
      <c r="B22" s="42">
        <f t="shared" si="1"/>
      </c>
      <c r="C22" s="45">
        <f t="shared" si="2"/>
      </c>
      <c r="D22" s="45">
        <f t="shared" si="6"/>
      </c>
      <c r="E22" s="45">
        <f t="shared" si="3"/>
      </c>
      <c r="F22" s="45">
        <f t="shared" si="4"/>
      </c>
      <c r="G22" s="2"/>
      <c r="H22" s="1">
        <f t="shared" si="5"/>
        <v>-1</v>
      </c>
      <c r="I22" s="4">
        <f t="shared" si="0"/>
        <v>-1</v>
      </c>
      <c r="K22" s="3"/>
    </row>
    <row r="23" spans="2:9" ht="12.75">
      <c r="B23" s="42">
        <f t="shared" si="1"/>
      </c>
      <c r="C23" s="45">
        <f t="shared" si="2"/>
      </c>
      <c r="D23" s="45">
        <f t="shared" si="6"/>
      </c>
      <c r="E23" s="45">
        <f t="shared" si="3"/>
      </c>
      <c r="F23" s="45">
        <f t="shared" si="4"/>
      </c>
      <c r="G23" s="2"/>
      <c r="H23" s="1">
        <f t="shared" si="5"/>
        <v>-2</v>
      </c>
      <c r="I23" s="4">
        <f t="shared" si="0"/>
        <v>-0.5</v>
      </c>
    </row>
    <row r="24" spans="2:9" ht="12.75">
      <c r="B24" s="42">
        <f t="shared" si="1"/>
      </c>
      <c r="C24" s="45">
        <f t="shared" si="2"/>
      </c>
      <c r="D24" s="45">
        <f t="shared" si="6"/>
      </c>
      <c r="E24" s="45">
        <f t="shared" si="3"/>
      </c>
      <c r="F24" s="45">
        <f t="shared" si="4"/>
      </c>
      <c r="G24" s="2"/>
      <c r="H24" s="1">
        <f t="shared" si="5"/>
        <v>-3</v>
      </c>
      <c r="I24" s="4">
        <f t="shared" si="0"/>
        <v>-0.33333333333333337</v>
      </c>
    </row>
    <row r="25" spans="2:9" ht="12.75">
      <c r="B25" s="42">
        <f t="shared" si="1"/>
      </c>
      <c r="C25" s="45">
        <f t="shared" si="2"/>
      </c>
      <c r="D25" s="45">
        <f t="shared" si="6"/>
      </c>
      <c r="E25" s="45">
        <f t="shared" si="3"/>
      </c>
      <c r="F25" s="45">
        <f t="shared" si="4"/>
      </c>
      <c r="G25" s="2"/>
      <c r="H25" s="1">
        <f t="shared" si="5"/>
        <v>-4</v>
      </c>
      <c r="I25" s="4">
        <f t="shared" si="0"/>
        <v>-0.25</v>
      </c>
    </row>
    <row r="26" spans="2:9" ht="12.75">
      <c r="B26" s="42">
        <f t="shared" si="1"/>
      </c>
      <c r="C26" s="45">
        <f t="shared" si="2"/>
      </c>
      <c r="D26" s="45">
        <f t="shared" si="6"/>
      </c>
      <c r="E26" s="45">
        <f t="shared" si="3"/>
      </c>
      <c r="F26" s="45">
        <f t="shared" si="4"/>
      </c>
      <c r="G26" s="2"/>
      <c r="H26" s="1">
        <f t="shared" si="5"/>
        <v>-5</v>
      </c>
      <c r="I26" s="4">
        <f t="shared" si="0"/>
        <v>-0.2</v>
      </c>
    </row>
    <row r="27" spans="2:9" ht="12.75">
      <c r="B27" s="42">
        <f t="shared" si="1"/>
      </c>
      <c r="C27" s="45">
        <f t="shared" si="2"/>
      </c>
      <c r="D27" s="45">
        <f t="shared" si="6"/>
      </c>
      <c r="E27" s="45">
        <f t="shared" si="3"/>
      </c>
      <c r="F27" s="45">
        <f t="shared" si="4"/>
      </c>
      <c r="G27" s="2"/>
      <c r="H27" s="1">
        <f t="shared" si="5"/>
        <v>-6</v>
      </c>
      <c r="I27" s="4">
        <f t="shared" si="0"/>
        <v>-0.16666666666666669</v>
      </c>
    </row>
    <row r="28" spans="2:9" ht="12.75">
      <c r="B28" s="42">
        <f t="shared" si="1"/>
      </c>
      <c r="C28" s="45">
        <f t="shared" si="2"/>
      </c>
      <c r="D28" s="45">
        <f t="shared" si="6"/>
      </c>
      <c r="E28" s="45">
        <f t="shared" si="3"/>
      </c>
      <c r="F28" s="45">
        <f t="shared" si="4"/>
      </c>
      <c r="G28" s="2"/>
      <c r="H28" s="1">
        <f t="shared" si="5"/>
        <v>-7</v>
      </c>
      <c r="I28" s="4">
        <f>(100/H28)/100</f>
        <v>-0.14285714285714288</v>
      </c>
    </row>
    <row r="29" spans="2:9" ht="13.5" thickBot="1">
      <c r="B29" s="43">
        <f>IF(lignes&lt;1,"",B28+1)</f>
      </c>
      <c r="C29" s="46">
        <f>IF(lignes&lt;1,"",F28)</f>
      </c>
      <c r="D29" s="46">
        <f t="shared" si="6"/>
      </c>
      <c r="E29" s="46">
        <f>IF(lignes&lt;1,"",E28+D29)</f>
      </c>
      <c r="F29" s="46">
        <f>IF(lignes&lt;1,"",C29-D29)</f>
      </c>
      <c r="G29" s="2"/>
      <c r="H29" s="1">
        <f>H28-1</f>
        <v>-8</v>
      </c>
      <c r="I29" s="4">
        <f>(100/H29)/100</f>
        <v>-0.125</v>
      </c>
    </row>
    <row r="30" spans="2:9" ht="12.75">
      <c r="B30" s="40"/>
      <c r="C30" s="40"/>
      <c r="D30" s="40"/>
      <c r="E30" s="40"/>
      <c r="F30" s="40"/>
      <c r="G30" s="27"/>
      <c r="I30" s="4" t="e">
        <f>(100/H30)/100</f>
        <v>#DIV/0!</v>
      </c>
    </row>
    <row r="31" ht="12.75">
      <c r="I31" s="4"/>
    </row>
    <row r="32" ht="12.75">
      <c r="I32" s="4"/>
    </row>
  </sheetData>
  <printOptions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Amortissements (calculs)</dc:title>
  <dc:subject/>
  <dc:creator>PROUST</dc:creator>
  <cp:keywords/>
  <dc:description>Amortissements :
linéaire ; dégressif ; tableaux</dc:description>
  <cp:lastModifiedBy>PP</cp:lastModifiedBy>
  <dcterms:created xsi:type="dcterms:W3CDTF">1998-11-10T17:46:26Z</dcterms:created>
  <dcterms:modified xsi:type="dcterms:W3CDTF">2002-12-31T14:50:23Z</dcterms:modified>
  <cp:category/>
  <cp:version/>
  <cp:contentType/>
  <cp:contentStatus/>
</cp:coreProperties>
</file>